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01\homefolders$\bruno\Desktop\Geyskens\"/>
    </mc:Choice>
  </mc:AlternateContent>
  <bookViews>
    <workbookView xWindow="0" yWindow="0" windowWidth="24000" windowHeight="8745" tabRatio="932" firstSheet="1" activeTab="3"/>
  </bookViews>
  <sheets>
    <sheet name="Colruyt" sheetId="92" state="hidden" r:id="rId1"/>
    <sheet name=" Specificatie Bloed" sheetId="113" r:id="rId2"/>
    <sheet name=" Specificatie Klassiek" sheetId="104" r:id="rId3"/>
    <sheet name="Specificatie Brasvar" sheetId="105" r:id="rId4"/>
    <sheet name="Specificatie Vita" sheetId="109" r:id="rId5"/>
    <sheet name="Specificatie Slagersvarken" sheetId="110" r:id="rId6"/>
    <sheet name="Specificatie diepvries" sheetId="111" r:id="rId7"/>
    <sheet name="Specificatie zouterij Brasvar" sheetId="116" r:id="rId8"/>
    <sheet name="Blad1" sheetId="99" r:id="rId9"/>
    <sheet name="Blad2" sheetId="106" r:id="rId10"/>
    <sheet name="Blad3" sheetId="107" r:id="rId11"/>
    <sheet name="Blad4" sheetId="108" r:id="rId12"/>
    <sheet name="Blad5" sheetId="112" r:id="rId13"/>
    <sheet name="Blad6" sheetId="115" r:id="rId14"/>
    <sheet name="Lannoo" sheetId="13" state="hidden" r:id="rId15"/>
  </sheets>
  <definedNames>
    <definedName name="_xlnm._FilterDatabase" localSheetId="8" hidden="1">Blad1!$A$1:$AC$37</definedName>
    <definedName name="_xlnm.Print_Area" localSheetId="1">' Specificatie Bloed'!$A$3:$H$118</definedName>
    <definedName name="_xlnm.Print_Area" localSheetId="2">' Specificatie Klassiek'!$A$3:$H$122</definedName>
    <definedName name="_xlnm.Print_Area" localSheetId="0">Colruyt!$A$1:$F$45</definedName>
    <definedName name="_xlnm.Print_Area" localSheetId="14">Lannoo!$A$1:$E$34</definedName>
    <definedName name="_xlnm.Print_Area" localSheetId="3">'Specificatie Brasvar'!$A$3:$H$122</definedName>
    <definedName name="_xlnm.Print_Area" localSheetId="6">'Specificatie diepvries'!$A$3:$H$122</definedName>
    <definedName name="_xlnm.Print_Area" localSheetId="5">'Specificatie Slagersvarken'!$A$3:$H$122</definedName>
    <definedName name="_xlnm.Print_Area" localSheetId="4">'Specificatie Vita'!$A$3:$H$122</definedName>
    <definedName name="_xlnm.Print_Area" localSheetId="7">'Specificatie zouterij Brasvar'!$A$3:$H$124</definedName>
  </definedNames>
  <calcPr calcId="152511" concurrentCalc="0"/>
</workbook>
</file>

<file path=xl/calcChain.xml><?xml version="1.0" encoding="utf-8"?>
<calcChain xmlns="http://schemas.openxmlformats.org/spreadsheetml/2006/main">
  <c r="D112" i="116" l="1"/>
  <c r="D111" i="116"/>
  <c r="E82" i="116"/>
  <c r="F75" i="116"/>
  <c r="G60" i="116"/>
  <c r="G59" i="116"/>
  <c r="G58" i="116"/>
  <c r="G57" i="116"/>
  <c r="G56" i="116"/>
  <c r="G55" i="116"/>
  <c r="F60" i="116"/>
  <c r="F59" i="116"/>
  <c r="F58" i="116"/>
  <c r="F57" i="116"/>
  <c r="F56" i="116"/>
  <c r="F55" i="116"/>
  <c r="E60" i="116"/>
  <c r="E59" i="116"/>
  <c r="E58" i="116"/>
  <c r="E57" i="116"/>
  <c r="E56" i="116"/>
  <c r="E55" i="116"/>
  <c r="G53" i="116"/>
  <c r="F53" i="116"/>
  <c r="E53" i="116"/>
  <c r="G6" i="116"/>
  <c r="G5" i="116"/>
  <c r="C67" i="116"/>
  <c r="G65" i="116"/>
  <c r="G64" i="116"/>
  <c r="C8" i="116"/>
  <c r="G4" i="116"/>
  <c r="G63" i="116"/>
  <c r="F75" i="111"/>
  <c r="G5" i="110"/>
  <c r="G6" i="110"/>
  <c r="G5" i="109"/>
  <c r="G6" i="109"/>
  <c r="G5" i="105"/>
  <c r="G6" i="105"/>
  <c r="G5" i="111"/>
  <c r="G6" i="111"/>
  <c r="G5" i="104"/>
  <c r="G6" i="104"/>
  <c r="C66" i="113"/>
  <c r="G64" i="113"/>
  <c r="G63" i="113"/>
  <c r="C8" i="113"/>
  <c r="G4" i="113"/>
  <c r="G62" i="113"/>
  <c r="C25" i="111"/>
  <c r="D114" i="111"/>
  <c r="D113" i="111"/>
  <c r="E82" i="111"/>
  <c r="G59" i="111"/>
  <c r="G58" i="111"/>
  <c r="G57" i="111"/>
  <c r="G56" i="111"/>
  <c r="G55" i="111"/>
  <c r="G54" i="111"/>
  <c r="G52" i="111"/>
  <c r="F59" i="111"/>
  <c r="F58" i="111"/>
  <c r="F57" i="111"/>
  <c r="F56" i="111"/>
  <c r="F55" i="111"/>
  <c r="F54" i="111"/>
  <c r="F52" i="111"/>
  <c r="E59" i="111"/>
  <c r="E58" i="111"/>
  <c r="E57" i="111"/>
  <c r="E56" i="111"/>
  <c r="E55" i="111"/>
  <c r="E54" i="111"/>
  <c r="E52" i="111"/>
  <c r="C66" i="111"/>
  <c r="G64" i="111"/>
  <c r="G63" i="111"/>
  <c r="C8" i="111"/>
  <c r="G4" i="111"/>
  <c r="G62" i="111"/>
  <c r="D114" i="110"/>
  <c r="D114" i="109"/>
  <c r="D114" i="104"/>
  <c r="D113" i="104"/>
  <c r="D114" i="105"/>
  <c r="D113" i="110"/>
  <c r="D112" i="110"/>
  <c r="E82" i="110"/>
  <c r="F75" i="110"/>
  <c r="G59" i="110"/>
  <c r="G58" i="110"/>
  <c r="G57" i="110"/>
  <c r="G56" i="110"/>
  <c r="G55" i="110"/>
  <c r="G54" i="110"/>
  <c r="F59" i="110"/>
  <c r="F58" i="110"/>
  <c r="F57" i="110"/>
  <c r="F56" i="110"/>
  <c r="F55" i="110"/>
  <c r="F54" i="110"/>
  <c r="E59" i="110"/>
  <c r="E58" i="110"/>
  <c r="E57" i="110"/>
  <c r="E56" i="110"/>
  <c r="E55" i="110"/>
  <c r="E54" i="110"/>
  <c r="G52" i="110"/>
  <c r="F52" i="110"/>
  <c r="E52" i="110"/>
  <c r="E82" i="109"/>
  <c r="D113" i="109"/>
  <c r="D112" i="109"/>
  <c r="F75" i="109"/>
  <c r="G59" i="109"/>
  <c r="G58" i="109"/>
  <c r="G57" i="109"/>
  <c r="G56" i="109"/>
  <c r="G55" i="109"/>
  <c r="G54" i="109"/>
  <c r="F59" i="109"/>
  <c r="F58" i="109"/>
  <c r="F57" i="109"/>
  <c r="F56" i="109"/>
  <c r="F55" i="109"/>
  <c r="F54" i="109"/>
  <c r="E59" i="109"/>
  <c r="E58" i="109"/>
  <c r="E57" i="109"/>
  <c r="E56" i="109"/>
  <c r="E55" i="109"/>
  <c r="E54" i="109"/>
  <c r="G52" i="109"/>
  <c r="F52" i="109"/>
  <c r="E52" i="109"/>
  <c r="G60" i="105"/>
  <c r="G59" i="105"/>
  <c r="G58" i="105"/>
  <c r="G57" i="105"/>
  <c r="G56" i="105"/>
  <c r="G55" i="105"/>
  <c r="D113" i="105"/>
  <c r="D112" i="105"/>
  <c r="E82" i="105"/>
  <c r="F75" i="105"/>
  <c r="F60" i="105"/>
  <c r="F59" i="105"/>
  <c r="F58" i="105"/>
  <c r="F57" i="105"/>
  <c r="F56" i="105"/>
  <c r="F55" i="105"/>
  <c r="E60" i="105"/>
  <c r="E59" i="105"/>
  <c r="E58" i="105"/>
  <c r="E57" i="105"/>
  <c r="E56" i="105"/>
  <c r="E55" i="105"/>
  <c r="G53" i="105"/>
  <c r="F53" i="105"/>
  <c r="E53" i="105"/>
  <c r="C66" i="110"/>
  <c r="G64" i="110"/>
  <c r="G63" i="110"/>
  <c r="C8" i="110"/>
  <c r="G4" i="110"/>
  <c r="G62" i="110"/>
  <c r="C66" i="109"/>
  <c r="G64" i="109"/>
  <c r="G63" i="109"/>
  <c r="C8" i="109"/>
  <c r="G4" i="109"/>
  <c r="G62" i="109"/>
  <c r="C67" i="105"/>
  <c r="G65" i="105"/>
  <c r="G64" i="105"/>
  <c r="C8" i="105"/>
  <c r="G4" i="105"/>
  <c r="G63" i="105"/>
  <c r="D112" i="104"/>
  <c r="E82" i="104"/>
  <c r="F75" i="104"/>
  <c r="G59" i="104"/>
  <c r="G58" i="104"/>
  <c r="G57" i="104"/>
  <c r="G56" i="104"/>
  <c r="G55" i="104"/>
  <c r="G54" i="104"/>
  <c r="F59" i="104"/>
  <c r="F58" i="104"/>
  <c r="F57" i="104"/>
  <c r="F56" i="104"/>
  <c r="F55" i="104"/>
  <c r="F54" i="104"/>
  <c r="E59" i="104"/>
  <c r="E58" i="104"/>
  <c r="E57" i="104"/>
  <c r="E56" i="104"/>
  <c r="E55" i="104"/>
  <c r="E54" i="104"/>
  <c r="G52" i="104"/>
  <c r="F52" i="104"/>
  <c r="E52" i="104"/>
  <c r="C66" i="104"/>
  <c r="C8" i="104"/>
  <c r="G4" i="104"/>
  <c r="G62" i="104"/>
  <c r="G64" i="104"/>
  <c r="G63" i="104"/>
  <c r="E28" i="13"/>
  <c r="E23" i="13"/>
  <c r="E18" i="13"/>
  <c r="E13" i="13"/>
  <c r="E40" i="92"/>
  <c r="E39" i="92"/>
  <c r="E38" i="92"/>
  <c r="E34" i="92"/>
  <c r="E33" i="92"/>
  <c r="E32" i="92"/>
  <c r="E28" i="92"/>
  <c r="E27" i="92"/>
  <c r="E26" i="92"/>
  <c r="E22" i="92"/>
  <c r="E21" i="92"/>
  <c r="E20" i="92"/>
  <c r="E16" i="92"/>
  <c r="E15" i="92"/>
  <c r="E14" i="92"/>
</calcChain>
</file>

<file path=xl/comments1.xml><?xml version="1.0" encoding="utf-8"?>
<comments xmlns="http://schemas.openxmlformats.org/spreadsheetml/2006/main">
  <authors>
    <author>Bruno Everaert</author>
  </authors>
  <commentList>
    <comment ref="AB36" authorId="0" shapeId="0">
      <text>
        <r>
          <rPr>
            <b/>
            <sz val="9"/>
            <color indexed="81"/>
            <rFont val="Tahoma"/>
            <charset val="1"/>
          </rPr>
          <t>Bruno Everaert: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Bruno Everaert</author>
  </authors>
  <commentList>
    <comment ref="AB37" authorId="0" shapeId="0">
      <text>
        <r>
          <rPr>
            <b/>
            <sz val="9"/>
            <color indexed="81"/>
            <rFont val="Tahoma"/>
            <charset val="1"/>
          </rPr>
          <t>Bruno Everaert: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Bruno Everaert</author>
  </authors>
  <commentList>
    <comment ref="AB36" authorId="0" shapeId="0">
      <text>
        <r>
          <rPr>
            <b/>
            <sz val="9"/>
            <color indexed="81"/>
            <rFont val="Tahoma"/>
            <charset val="1"/>
          </rPr>
          <t>Bruno Everaert: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Bruno Everaert</author>
  </authors>
  <commentList>
    <comment ref="AB36" authorId="0" shapeId="0">
      <text>
        <r>
          <rPr>
            <b/>
            <sz val="9"/>
            <color indexed="81"/>
            <rFont val="Tahoma"/>
            <charset val="1"/>
          </rPr>
          <t>Bruno Everaert: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<sst xmlns="http://schemas.openxmlformats.org/spreadsheetml/2006/main" count="2365" uniqueCount="366">
  <si>
    <t>NV Vitaproject</t>
  </si>
  <si>
    <t>Knaptandstraat 204</t>
  </si>
  <si>
    <t>9100 Sint-Niklaas</t>
  </si>
  <si>
    <t>FAXBERICHT</t>
  </si>
  <si>
    <t xml:space="preserve">Van: </t>
  </si>
  <si>
    <t xml:space="preserve">Aan: </t>
  </si>
  <si>
    <t>Klopnummer:</t>
  </si>
  <si>
    <t>Dinsdag</t>
  </si>
  <si>
    <t>Woensdag</t>
  </si>
  <si>
    <t>Vrijdag</t>
  </si>
  <si>
    <t xml:space="preserve">Klopnummer: </t>
  </si>
  <si>
    <t xml:space="preserve">Maandag      </t>
  </si>
  <si>
    <t>Bedrijf:</t>
  </si>
  <si>
    <t>Vervoer:</t>
  </si>
  <si>
    <t>Defour</t>
  </si>
  <si>
    <t xml:space="preserve"> </t>
  </si>
  <si>
    <t>Dumont</t>
  </si>
  <si>
    <t>Slachthuis:</t>
  </si>
  <si>
    <t>+</t>
  </si>
  <si>
    <t>Eline Snauwaert</t>
  </si>
  <si>
    <t>Tom De Stoop - Versnijder Colruyt (056/68 71 52)</t>
  </si>
  <si>
    <t>Pol Lannoo (mail)</t>
  </si>
  <si>
    <t xml:space="preserve">BETREFT:  </t>
  </si>
  <si>
    <t>varkens</t>
  </si>
  <si>
    <t>Tel: 03/777 52 92</t>
  </si>
  <si>
    <t>Fax: 03/777 55 95</t>
  </si>
  <si>
    <t xml:space="preserve">BETREFT: </t>
  </si>
  <si>
    <t>Maandag</t>
  </si>
  <si>
    <t>Met vriendelijke groeten Eline Snauwaert voor Vitaproject</t>
  </si>
  <si>
    <t>Marc Heymans - Vlevico Colruyt (02/363 50 30)</t>
  </si>
  <si>
    <t>ANDERLECHT</t>
  </si>
  <si>
    <t xml:space="preserve">Defour </t>
  </si>
  <si>
    <t>RUISELEDE</t>
  </si>
  <si>
    <t>65 varkens</t>
  </si>
  <si>
    <t>105 varkens</t>
  </si>
  <si>
    <t>Varkens</t>
  </si>
  <si>
    <t>/2010 SLACHTPLANNING VOOR COLRUYT</t>
  </si>
  <si>
    <t>/ 2010  LEVERINGEN</t>
  </si>
  <si>
    <t>-</t>
  </si>
  <si>
    <t>Productspecificatie</t>
  </si>
  <si>
    <t>Doc.: KZS-</t>
  </si>
  <si>
    <t>Pag.:1 van 2</t>
  </si>
  <si>
    <t>KZS</t>
  </si>
  <si>
    <t>Keelspek</t>
  </si>
  <si>
    <t>2. Leverancier:</t>
  </si>
  <si>
    <t>1. Artikel:</t>
  </si>
  <si>
    <t>B.V.B.A.Amnimeat</t>
  </si>
  <si>
    <t>Ropsy Chaudronstraat 24 bus 5, 1070 Brussel</t>
  </si>
  <si>
    <t>Tel: 02/524.00.18</t>
  </si>
  <si>
    <t>Fax: 02/527.22.87</t>
  </si>
  <si>
    <t>info@amnimeat.be</t>
  </si>
  <si>
    <t>3. Producteigenschappen:</t>
  </si>
  <si>
    <t>Herkomst : België</t>
  </si>
  <si>
    <t>Varken, Belgische snit, volgens de geldende Belgische en Europese normen.</t>
  </si>
  <si>
    <t>b. chemisch</t>
  </si>
  <si>
    <t>a. uitzicht:</t>
  </si>
  <si>
    <t>c. microbiologische waarden op productiedatum:</t>
  </si>
  <si>
    <t>microbiologische analyse op aanvraag</t>
  </si>
  <si>
    <t>d. fysico-chemisch:</t>
  </si>
  <si>
    <t>bron: nutritiondata</t>
  </si>
  <si>
    <t xml:space="preserve">fris </t>
  </si>
  <si>
    <t>vrij van overtollig bloed en vet, vuil en vreemde voorwerpen.</t>
  </si>
  <si>
    <t>vrij van chemische verontreiniging.</t>
  </si>
  <si>
    <t>voldoet aan VO 1181/2006 en wijzigingen.</t>
  </si>
  <si>
    <t>E. coli: max. 10/g</t>
  </si>
  <si>
    <t>Kcal/kJ</t>
  </si>
  <si>
    <t>In 100g</t>
  </si>
  <si>
    <t>RI / GDA</t>
  </si>
  <si>
    <t>In % van RI</t>
  </si>
  <si>
    <t>Vet</t>
  </si>
  <si>
    <t>Waarvan verzadigd vet</t>
  </si>
  <si>
    <t>Koolhydraten</t>
  </si>
  <si>
    <t>Waarvan suikers</t>
  </si>
  <si>
    <t>Eiwit</t>
  </si>
  <si>
    <t>Zout</t>
  </si>
  <si>
    <t>Deelstukken</t>
  </si>
  <si>
    <t>e. allergenen:</t>
  </si>
  <si>
    <t>geen te declareren volgens Europese wetgeving</t>
  </si>
  <si>
    <t>varkensvlees volgens ALBA lijst</t>
  </si>
  <si>
    <t>Pag.:2 van 2</t>
  </si>
  <si>
    <t>f. interne controle</t>
  </si>
  <si>
    <t>temperatuurbeheersing</t>
  </si>
  <si>
    <t>verwerkingstijd</t>
  </si>
  <si>
    <t>tracering</t>
  </si>
  <si>
    <t>4. Procescontrole:</t>
  </si>
  <si>
    <t>b. verwijderen van overtollig bloed en vet</t>
  </si>
  <si>
    <t>a. ingangscontrole en classificatie</t>
  </si>
  <si>
    <t>c. eindkeuring</t>
  </si>
  <si>
    <t>5. Verpakking:</t>
  </si>
  <si>
    <t>- in containers</t>
  </si>
  <si>
    <t xml:space="preserve">Naam onderneming, adres, erkenningsnummer, diersoort, geboren in, gemest in, </t>
  </si>
  <si>
    <t>8. Bewaarcondities:</t>
  </si>
  <si>
    <t>9. Bereidingskenmerken:</t>
  </si>
  <si>
    <t>varkensvlees grondig verhitten</t>
  </si>
  <si>
    <t>consumptie van rauw varkensvlees wordt afgeraden aan</t>
  </si>
  <si>
    <t>kwetsbare bevolkingsgroepen zoals jonge kinderen (&lt; 6 jaar)</t>
  </si>
  <si>
    <t>verzwakte en zieke personen en ouderen ( plus 65 jaar)</t>
  </si>
  <si>
    <r>
      <t>Totaal aëroob kiemgetal/ max. 10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>/g</t>
    </r>
  </si>
  <si>
    <t>bewaartemperatuur, productnaam, netto gewicht &amp; aantal.</t>
  </si>
  <si>
    <t xml:space="preserve">geslacht in, versneden in, lotnummer, productiedatum, te gebruiken tot, </t>
  </si>
  <si>
    <t>Dit product voldoet aan de Verordening (EG) Nr. 1830/2003 van het Europees parlement en de Raad</t>
  </si>
  <si>
    <t>geproduceerde levensmiddelen en diervoeders en tot wijziging van Richtlijn 2001/18/EG</t>
  </si>
  <si>
    <t>van 22 september 2003 betreffende de traceerbaarheid van met genetisch gemodificeerde organismen</t>
  </si>
  <si>
    <t>Vers:                  max.</t>
  </si>
  <si>
    <t>6. Etiketgegevens:</t>
  </si>
  <si>
    <t>7. GMO:</t>
  </si>
  <si>
    <t>van de organen</t>
  </si>
  <si>
    <t>In 100 gr</t>
  </si>
  <si>
    <t>RI/GDA</t>
  </si>
  <si>
    <t>Verzadigd vet</t>
  </si>
  <si>
    <t>Suikers</t>
  </si>
  <si>
    <t>van het vlees</t>
  </si>
  <si>
    <t>Soort</t>
  </si>
  <si>
    <t>temp °C</t>
  </si>
  <si>
    <t>Kern</t>
  </si>
  <si>
    <t>Bewaar</t>
  </si>
  <si>
    <t>Aantal</t>
  </si>
  <si>
    <t>dagen</t>
  </si>
  <si>
    <t>1/2 Varken</t>
  </si>
  <si>
    <t>Varkenshaasje</t>
  </si>
  <si>
    <t>Bandspek</t>
  </si>
  <si>
    <t>Gesneden band</t>
  </si>
  <si>
    <t>Hesp</t>
  </si>
  <si>
    <t>Heup</t>
  </si>
  <si>
    <t>Spiering</t>
  </si>
  <si>
    <t>Schouder</t>
  </si>
  <si>
    <t>Hammetje hesp</t>
  </si>
  <si>
    <t>Hammetje schouder</t>
  </si>
  <si>
    <t>Mager 1</t>
  </si>
  <si>
    <t>Mager 2</t>
  </si>
  <si>
    <t>Buik 1</t>
  </si>
  <si>
    <t>Buik 2</t>
  </si>
  <si>
    <t>Buik 3</t>
  </si>
  <si>
    <t>Koppen</t>
  </si>
  <si>
    <t>Poten</t>
  </si>
  <si>
    <t>Poten achter</t>
  </si>
  <si>
    <t>Staarten</t>
  </si>
  <si>
    <t>Oren</t>
  </si>
  <si>
    <t>Nieren</t>
  </si>
  <si>
    <t>Harten</t>
  </si>
  <si>
    <t>Levers</t>
  </si>
  <si>
    <t>Tongen</t>
  </si>
  <si>
    <t>Longen</t>
  </si>
  <si>
    <t>Hersenen</t>
  </si>
  <si>
    <t>Milten</t>
  </si>
  <si>
    <t>Witte netjes</t>
  </si>
  <si>
    <t>Volledige afval</t>
  </si>
  <si>
    <t>1/2 Varken - VITA</t>
  </si>
  <si>
    <t>Varkenshaasje - VITA</t>
  </si>
  <si>
    <t>Bandspek - VITA</t>
  </si>
  <si>
    <t>Gesneden band - VITA</t>
  </si>
  <si>
    <t>Carre - VITA</t>
  </si>
  <si>
    <t>Carreribben - VITA</t>
  </si>
  <si>
    <t>Hesp - VITA</t>
  </si>
  <si>
    <t>Hammetje hesp - VITA</t>
  </si>
  <si>
    <t>Heup - VITA</t>
  </si>
  <si>
    <t>Spiering - VITA</t>
  </si>
  <si>
    <t>Schouder - VITA</t>
  </si>
  <si>
    <t>Hammetje schouder - VITA</t>
  </si>
  <si>
    <t>Mager 1 - VITA</t>
  </si>
  <si>
    <t>Mager 2 - VITA</t>
  </si>
  <si>
    <t>Buik 1 - VITA</t>
  </si>
  <si>
    <t>Buik 2 - VITA</t>
  </si>
  <si>
    <t>Buik 3 - VITA</t>
  </si>
  <si>
    <t>Keelspek - VITA</t>
  </si>
  <si>
    <t>Koppen - VITA</t>
  </si>
  <si>
    <t>Poten - VITA</t>
  </si>
  <si>
    <t>Poten achter - VITA</t>
  </si>
  <si>
    <t>Staarten - VITA</t>
  </si>
  <si>
    <t>Oren - VITA</t>
  </si>
  <si>
    <t>Levers - VITA</t>
  </si>
  <si>
    <t>Harten - VITA</t>
  </si>
  <si>
    <t>Nieren - VITA</t>
  </si>
  <si>
    <t>Tongen - VITA</t>
  </si>
  <si>
    <t>Longen - VITA</t>
  </si>
  <si>
    <t>Hersenen - VITA</t>
  </si>
  <si>
    <t>Milten - VITA</t>
  </si>
  <si>
    <t>Witte netjes - VITA</t>
  </si>
  <si>
    <t>Volledige afval - VITA</t>
  </si>
  <si>
    <t>1/2 Varken - BRASVAR</t>
  </si>
  <si>
    <t>Varkenshaasje - BRASVAR</t>
  </si>
  <si>
    <t>Bandspek - BRASVAR</t>
  </si>
  <si>
    <t>Gesneden band - BRASVAR</t>
  </si>
  <si>
    <t>Hesp - BRASVAR</t>
  </si>
  <si>
    <t>Hammetje hesp - BRASVAR</t>
  </si>
  <si>
    <t>Heup - BRASVAR</t>
  </si>
  <si>
    <t>Spiering - BRASVAR</t>
  </si>
  <si>
    <t>Schouder - BRASVAR</t>
  </si>
  <si>
    <t>Hammetje schouder - BRASVAR</t>
  </si>
  <si>
    <t>Mager 1 - BRASVAR</t>
  </si>
  <si>
    <t>Mager 2 - BRASVAR</t>
  </si>
  <si>
    <t>Buik 1 - BRASVAR</t>
  </si>
  <si>
    <t>Buik 2 - BRASVAR</t>
  </si>
  <si>
    <t>Buik 3 - BRASVAR</t>
  </si>
  <si>
    <t>Keelspek - BRASVAR</t>
  </si>
  <si>
    <t>Koppen - BRASVAR</t>
  </si>
  <si>
    <t>Poten - BRASVAR</t>
  </si>
  <si>
    <t>Poten achter - BRASVAR</t>
  </si>
  <si>
    <t>Staarten - BRASVAR</t>
  </si>
  <si>
    <t>Oren - BRASVAR</t>
  </si>
  <si>
    <t>Levers - BRASVAR</t>
  </si>
  <si>
    <t>Harten - BRASVAR</t>
  </si>
  <si>
    <t>Nieren - BRASVAR</t>
  </si>
  <si>
    <t>Tongen - BRASVAR</t>
  </si>
  <si>
    <t>Longen - BRASVAR</t>
  </si>
  <si>
    <t>Hersenen - BRASVAR</t>
  </si>
  <si>
    <t>Milten - BRASVAR</t>
  </si>
  <si>
    <t>Witte netjes - BRASVAR</t>
  </si>
  <si>
    <t>Volledige afval - BRASVAR</t>
  </si>
  <si>
    <t>1/2 Varken - SLAGERSVARKEN</t>
  </si>
  <si>
    <t>Varkenshaasje - SLAGERSVARKEN</t>
  </si>
  <si>
    <t>Bandspek - SLAGERSVARKEN</t>
  </si>
  <si>
    <t>Gesneden band - SLAGERSVARKEN</t>
  </si>
  <si>
    <t>Hesp - SLAGERSVARKEN</t>
  </si>
  <si>
    <t>Hammetje hesp - SLAGERSVARKEN</t>
  </si>
  <si>
    <t>Heup - SLAGERSVARKEN</t>
  </si>
  <si>
    <t>Spiering - SLAGERSVARKEN</t>
  </si>
  <si>
    <t>Schouder - SLAGERSVARKEN</t>
  </si>
  <si>
    <t>Hammetje schouder - SLAGERSVARKEN</t>
  </si>
  <si>
    <t>Mager 1 - SLAGERSVARKEN</t>
  </si>
  <si>
    <t>Mager 2 - SLAGERSVARKEN</t>
  </si>
  <si>
    <t>Buik 1 - SLAGERSVARKEN</t>
  </si>
  <si>
    <t>Buik 2 - SLAGERSVARKEN</t>
  </si>
  <si>
    <t>Buik 3 - SLAGERSVARKEN</t>
  </si>
  <si>
    <t>Keelspek - SLAGERSVARKEN</t>
  </si>
  <si>
    <t>Koppen - SLAGERSVARKEN</t>
  </si>
  <si>
    <t>Poten - SLAGERSVARKEN</t>
  </si>
  <si>
    <t>Poten achter - SLAGERSVARKEN</t>
  </si>
  <si>
    <t>Staarten - SLAGERSVARKEN</t>
  </si>
  <si>
    <t>Oren - SLAGERSVARKEN</t>
  </si>
  <si>
    <t>Levers - SLAGERSVARKEN</t>
  </si>
  <si>
    <t>Harten - SLAGERSVARKEN</t>
  </si>
  <si>
    <t>Nieren - SLAGERSVARKEN</t>
  </si>
  <si>
    <t>Tongen - SLAGERSVARKEN</t>
  </si>
  <si>
    <t>Longen - SLAGERSVARKEN</t>
  </si>
  <si>
    <t>Hersenen - SLAGERSVARKEN</t>
  </si>
  <si>
    <t>Milten - SLAGERSVARKEN</t>
  </si>
  <si>
    <t>Witte netjes - SLAGERSVARKEN</t>
  </si>
  <si>
    <t>Volledige afval - SLAGERSVARKEN</t>
  </si>
  <si>
    <t>655 / 2742</t>
  </si>
  <si>
    <t>2000 / 8400</t>
  </si>
  <si>
    <t>In g/100g</t>
  </si>
  <si>
    <t>in g/100g</t>
  </si>
  <si>
    <t>Label: SLAGERSVARKEN</t>
  </si>
  <si>
    <t>Label: BRASVAR</t>
  </si>
  <si>
    <t>Label: VITA</t>
  </si>
  <si>
    <t>Label: Klassiek</t>
  </si>
  <si>
    <t>Bloed</t>
  </si>
  <si>
    <t>78 / 328</t>
  </si>
  <si>
    <t>127 / 532</t>
  </si>
  <si>
    <t>2000 /8400</t>
  </si>
  <si>
    <t>304 /1273</t>
  </si>
  <si>
    <t>118 / 494</t>
  </si>
  <si>
    <t>100 / 419</t>
  </si>
  <si>
    <t>234 / 980</t>
  </si>
  <si>
    <t>212 / 886</t>
  </si>
  <si>
    <t>136 / 568</t>
  </si>
  <si>
    <t>Schouderribben</t>
  </si>
  <si>
    <t>378 / 1580</t>
  </si>
  <si>
    <t>Kaken / wangen</t>
  </si>
  <si>
    <t>Schouderribben - SLAGERVARKEN</t>
  </si>
  <si>
    <t>Kaken / wangen - SLAGERVARKEN</t>
  </si>
  <si>
    <t>Bloed - SLAGERVARKEN</t>
  </si>
  <si>
    <t>Bloed - BRASVAR</t>
  </si>
  <si>
    <t>Schouderribben - BRASVAR</t>
  </si>
  <si>
    <t>Kaken / wangen - BRASVAR</t>
  </si>
  <si>
    <t>Bloed - VITA</t>
  </si>
  <si>
    <t>Schouderribben - VITA</t>
  </si>
  <si>
    <t>Kaken / wangen - VITA</t>
  </si>
  <si>
    <t>665 / 2780</t>
  </si>
  <si>
    <t xml:space="preserve">Productspecificatie </t>
  </si>
  <si>
    <t>licht gemarmerd</t>
  </si>
  <si>
    <t xml:space="preserve">Voeding: </t>
  </si>
  <si>
    <t xml:space="preserve">Herkomst : </t>
  </si>
  <si>
    <t xml:space="preserve">Ras: </t>
  </si>
  <si>
    <t>Zeug: Deens landras - Eindbeer: Duroc</t>
  </si>
  <si>
    <t>België, Nevele (Moederbedrijf)</t>
  </si>
  <si>
    <t xml:space="preserve">Gestoomde aardappelmoes - Graanspoeling Filliers - Maïs van eigen teelt - Kaaswei - </t>
  </si>
  <si>
    <t>Granenmengsel - Vitaminen - Mineralen - Olijfolie (vetbron)</t>
  </si>
  <si>
    <t>Ecologisch productieproces:</t>
  </si>
  <si>
    <t>Mestoverschotten worden omgezet in groene energie (biogasinstalallatie)</t>
  </si>
  <si>
    <t>Luchtwassing</t>
  </si>
  <si>
    <t>Vacuüm:</t>
  </si>
  <si>
    <t>dagen na productiedatum</t>
  </si>
  <si>
    <t>- in vacuüm</t>
  </si>
  <si>
    <t>max.</t>
  </si>
  <si>
    <t>- in eurobakken</t>
  </si>
  <si>
    <t>- in zakken</t>
  </si>
  <si>
    <t>De bedrijfsleiding van Amnimeat garandeert dat er in dit product geen gebruik wordt gemaakt van</t>
  </si>
  <si>
    <t>grondstoffen, ingrediënten, additieven of aroma's die afkomstig zijn van gmo's.</t>
  </si>
  <si>
    <t>+ 7°C</t>
  </si>
  <si>
    <t>+ 3°C</t>
  </si>
  <si>
    <t>Bewaren:            max.</t>
  </si>
  <si>
    <t>Versie</t>
  </si>
  <si>
    <t>Versie: 2.0</t>
  </si>
  <si>
    <t>Datum</t>
  </si>
  <si>
    <t>Doc.: L - KZS -</t>
  </si>
  <si>
    <t>Beenderen</t>
  </si>
  <si>
    <t>Label: DIEPVRIES</t>
  </si>
  <si>
    <t>Carreribben - DV**</t>
  </si>
  <si>
    <t xml:space="preserve"> Carreribben - DV***</t>
  </si>
  <si>
    <t>Kaken / wangen - DV</t>
  </si>
  <si>
    <t>Afkomst</t>
  </si>
  <si>
    <t>-18°C</t>
  </si>
  <si>
    <t>Een ontdooit product niet opnieuw invriezen.</t>
  </si>
  <si>
    <t>Bevroren:           max.</t>
  </si>
  <si>
    <t>- in eurobakken + bakzakken</t>
  </si>
  <si>
    <t>- in kartonnen doos + zak</t>
  </si>
  <si>
    <t>- in kartonnen doos vacuüm</t>
  </si>
  <si>
    <t>Varken, volgens de geldende Belgische en Europese normen.</t>
  </si>
  <si>
    <t>Polen</t>
  </si>
  <si>
    <t>Spanje</t>
  </si>
  <si>
    <t>Duitsland</t>
  </si>
  <si>
    <t>Racks - BRASVAR</t>
  </si>
  <si>
    <t>Midden - BRASVAR</t>
  </si>
  <si>
    <t>Racks - VITA</t>
  </si>
  <si>
    <t>Midden - VITA</t>
  </si>
  <si>
    <t>Listeria monocytogenes: niet gedetecteerd in 25 g</t>
  </si>
  <si>
    <t>Salmonella: niet gedetecteerd in 25 g</t>
  </si>
  <si>
    <t>afwezigheid van zichtbare bloedplekken / abcessen</t>
  </si>
  <si>
    <t>frisse rode kleur</t>
  </si>
  <si>
    <t>vrij van vuil en vreemde voorwerpen.</t>
  </si>
  <si>
    <t>bron: fitbit.com</t>
  </si>
  <si>
    <t>Staphylococcus aureus: max. 100 g</t>
  </si>
  <si>
    <t>kleur van vers bloed</t>
  </si>
  <si>
    <t>afwezigheid van zichtbaar vuil</t>
  </si>
  <si>
    <t>b. eindkeuring</t>
  </si>
  <si>
    <t>- in vaten</t>
  </si>
  <si>
    <t>- in emmers</t>
  </si>
  <si>
    <t xml:space="preserve">geslacht in, versneden in, lotnummer, slachtdatum, te gebruiken tot, </t>
  </si>
  <si>
    <t>Datum: 01/01/2019</t>
  </si>
  <si>
    <t>Varkenbloed volgens de geldende Belgische en Europese normen.</t>
  </si>
  <si>
    <t>a. ingangscontrole</t>
  </si>
  <si>
    <t>dagen na slachtdatum</t>
  </si>
  <si>
    <t>g. kerntemperatuur:</t>
  </si>
  <si>
    <t>3 °C</t>
  </si>
  <si>
    <t>3°C</t>
  </si>
  <si>
    <t>Carré</t>
  </si>
  <si>
    <t>Carréribben</t>
  </si>
  <si>
    <t>vrij van overtollig bloed, vet, vuil en vreemde voorwerpen.</t>
  </si>
  <si>
    <t xml:space="preserve">kleur en vastheid </t>
  </si>
  <si>
    <t>+ 4°C</t>
  </si>
  <si>
    <t>vrij van bloed, vet, vuil en vreemde voorwerpen.</t>
  </si>
  <si>
    <t>analyse</t>
  </si>
  <si>
    <t>Carré - BRASVAR</t>
  </si>
  <si>
    <t>Carréribben - BRASVAR</t>
  </si>
  <si>
    <t>267 / 1104</t>
  </si>
  <si>
    <t>158 / 662</t>
  </si>
  <si>
    <t>205 / 852</t>
  </si>
  <si>
    <t>Carré - SLAGERSVARKEN</t>
  </si>
  <si>
    <t>Carréribben - SLAGERSVARKEN</t>
  </si>
  <si>
    <t>Varkensstoofvlees</t>
  </si>
  <si>
    <t>Label: ZOUTERIJ</t>
  </si>
  <si>
    <t>458/1924</t>
  </si>
  <si>
    <t>nutritiondata ( Pork, cured, bacon, raw)</t>
  </si>
  <si>
    <t>h. ingrediënten:</t>
  </si>
  <si>
    <t>Varkensvlees, nitrietpekelzout</t>
  </si>
  <si>
    <t>Na openen zo snel mogelijk verwerken.</t>
  </si>
  <si>
    <t>Varkensvlees grondig verhitten</t>
  </si>
  <si>
    <t>jonge kinderen (&lt; 6 jaar) verzwakte en zieke personen en ouderen ( plus 65 jaar)</t>
  </si>
  <si>
    <t>Consumptie van varkensvlees wordt afgeraden voor kwetsbare bevolkingsgroepen zoals</t>
  </si>
  <si>
    <t>Slechts versnijden op dezelfde machine waar ook andere producten op versneden</t>
  </si>
  <si>
    <t>worden (vooral schimmelworst of kaas). Na versnijdenis het te verkiezen de opslag</t>
  </si>
  <si>
    <t>bij de consument om microbiologische redenen te beperken tot 3 dagen.</t>
  </si>
  <si>
    <t>Gezouten buik - Brasvar</t>
  </si>
  <si>
    <t>Laksen - BRASVAR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</si>
</sst>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m/yyyy;@"/>
    <numFmt numFmtId="165" formatCode="[$-F800]dddd\,\ mmmm\ dd\,\ yyyy"/>
  </numFmts>
  <fonts count="2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48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  <font>
      <vertAlign val="superscript"/>
      <sz val="11"/>
      <name val="Arial"/>
      <family val="2"/>
    </font>
    <font>
      <sz val="11"/>
      <color rgb="FFFF0000"/>
      <name val="Arial"/>
      <family val="2"/>
    </font>
    <font>
      <i/>
      <sz val="11"/>
      <color theme="1" tint="0.499984740745262"/>
      <name val="Arial"/>
      <family val="2"/>
    </font>
    <font>
      <b/>
      <sz val="11"/>
      <name val="Cambria"/>
      <family val="1"/>
      <scheme val="maj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2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quotePrefix="1"/>
    <xf numFmtId="0" fontId="1" fillId="0" borderId="0" xfId="0" applyFont="1"/>
    <xf numFmtId="0" fontId="2" fillId="0" borderId="0" xfId="0" applyFont="1"/>
    <xf numFmtId="0" fontId="1" fillId="0" borderId="0" xfId="0" applyFont="1" applyFill="1"/>
    <xf numFmtId="0" fontId="1" fillId="0" borderId="0" xfId="0" applyFont="1" applyBorder="1"/>
    <xf numFmtId="0" fontId="0" fillId="0" borderId="0" xfId="0" applyBorder="1"/>
    <xf numFmtId="0" fontId="2" fillId="0" borderId="0" xfId="0" applyFont="1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quotePrefix="1" applyFont="1" applyAlignment="1">
      <alignment horizontal="left" wrapText="1"/>
    </xf>
    <xf numFmtId="49" fontId="2" fillId="0" borderId="0" xfId="0" applyNumberFormat="1" applyFo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164" fontId="0" fillId="0" borderId="0" xfId="0" applyNumberFormat="1"/>
    <xf numFmtId="0" fontId="0" fillId="0" borderId="0" xfId="0" applyAlignment="1">
      <alignment horizontal="center"/>
    </xf>
    <xf numFmtId="0" fontId="9" fillId="0" borderId="0" xfId="0" applyFont="1" applyBorder="1" applyProtection="1"/>
    <xf numFmtId="0" fontId="9" fillId="0" borderId="1" xfId="0" applyFont="1" applyBorder="1" applyProtection="1"/>
    <xf numFmtId="0" fontId="4" fillId="0" borderId="2" xfId="0" applyFont="1" applyBorder="1" applyProtection="1"/>
    <xf numFmtId="0" fontId="9" fillId="0" borderId="6" xfId="0" applyFont="1" applyBorder="1" applyProtection="1"/>
    <xf numFmtId="0" fontId="10" fillId="0" borderId="0" xfId="0" applyFont="1" applyBorder="1" applyProtection="1"/>
    <xf numFmtId="0" fontId="0" fillId="0" borderId="2" xfId="0" applyBorder="1"/>
    <xf numFmtId="0" fontId="2" fillId="0" borderId="2" xfId="0" applyFont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horizontal="left"/>
    </xf>
    <xf numFmtId="0" fontId="1" fillId="2" borderId="12" xfId="0" applyFont="1" applyFill="1" applyBorder="1"/>
    <xf numFmtId="0" fontId="2" fillId="0" borderId="5" xfId="0" applyFont="1" applyBorder="1"/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Protection="1">
      <protection locked="0"/>
    </xf>
    <xf numFmtId="0" fontId="2" fillId="2" borderId="0" xfId="0" applyFont="1" applyFill="1"/>
    <xf numFmtId="0" fontId="1" fillId="2" borderId="0" xfId="0" applyFont="1" applyFill="1" applyBorder="1"/>
    <xf numFmtId="0" fontId="0" fillId="2" borderId="0" xfId="0" applyFill="1"/>
    <xf numFmtId="0" fontId="1" fillId="2" borderId="0" xfId="0" applyFont="1" applyFill="1" applyBorder="1" applyAlignment="1">
      <alignment horizontal="left"/>
    </xf>
    <xf numFmtId="0" fontId="5" fillId="0" borderId="5" xfId="0" applyFont="1" applyBorder="1" applyProtection="1"/>
    <xf numFmtId="0" fontId="5" fillId="0" borderId="7" xfId="0" applyFont="1" applyBorder="1" applyProtection="1"/>
    <xf numFmtId="165" fontId="5" fillId="0" borderId="2" xfId="0" applyNumberFormat="1" applyFont="1" applyBorder="1" applyAlignment="1" applyProtection="1">
      <alignment horizontal="left"/>
    </xf>
    <xf numFmtId="164" fontId="5" fillId="0" borderId="8" xfId="0" applyNumberFormat="1" applyFont="1" applyBorder="1" applyProtection="1"/>
    <xf numFmtId="0" fontId="5" fillId="0" borderId="2" xfId="0" applyFont="1" applyBorder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10" xfId="0" applyFont="1" applyBorder="1" applyProtection="1"/>
    <xf numFmtId="0" fontId="9" fillId="0" borderId="0" xfId="0" applyFont="1" applyProtection="1"/>
    <xf numFmtId="164" fontId="10" fillId="0" borderId="0" xfId="0" applyNumberFormat="1" applyFont="1" applyProtection="1"/>
    <xf numFmtId="0" fontId="10" fillId="0" borderId="0" xfId="0" applyFont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Alignment="1" applyProtection="1">
      <alignment horizontal="left"/>
    </xf>
    <xf numFmtId="0" fontId="9" fillId="0" borderId="5" xfId="0" applyFont="1" applyBorder="1" applyProtection="1"/>
    <xf numFmtId="164" fontId="11" fillId="0" borderId="6" xfId="0" applyNumberFormat="1" applyFont="1" applyFill="1" applyBorder="1" applyProtection="1"/>
    <xf numFmtId="0" fontId="10" fillId="0" borderId="6" xfId="0" applyFont="1" applyBorder="1" applyAlignment="1" applyProtection="1">
      <alignment horizontal="left"/>
    </xf>
    <xf numFmtId="164" fontId="10" fillId="0" borderId="6" xfId="0" applyNumberFormat="1" applyFont="1" applyBorder="1" applyAlignment="1" applyProtection="1">
      <alignment horizontal="center"/>
    </xf>
    <xf numFmtId="0" fontId="10" fillId="0" borderId="6" xfId="0" applyFont="1" applyBorder="1" applyProtection="1"/>
    <xf numFmtId="0" fontId="9" fillId="0" borderId="7" xfId="0" applyFont="1" applyFill="1" applyBorder="1" applyProtection="1"/>
    <xf numFmtId="165" fontId="10" fillId="0" borderId="2" xfId="0" applyNumberFormat="1" applyFont="1" applyFill="1" applyBorder="1" applyAlignment="1" applyProtection="1"/>
    <xf numFmtId="165" fontId="9" fillId="0" borderId="0" xfId="0" applyNumberFormat="1" applyFont="1" applyFill="1" applyBorder="1" applyAlignment="1" applyProtection="1"/>
    <xf numFmtId="165" fontId="9" fillId="0" borderId="0" xfId="0" applyNumberFormat="1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12" fillId="0" borderId="8" xfId="0" applyFont="1" applyFill="1" applyBorder="1" applyAlignment="1" applyProtection="1">
      <alignment horizontal="center" vertical="center"/>
    </xf>
    <xf numFmtId="165" fontId="10" fillId="0" borderId="2" xfId="0" applyNumberFormat="1" applyFont="1" applyBorder="1" applyAlignment="1" applyProtection="1"/>
    <xf numFmtId="165" fontId="9" fillId="0" borderId="0" xfId="0" applyNumberFormat="1" applyFont="1" applyBorder="1" applyAlignment="1" applyProtection="1"/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left"/>
    </xf>
    <xf numFmtId="0" fontId="12" fillId="0" borderId="8" xfId="0" applyFont="1" applyFill="1" applyBorder="1" applyAlignment="1" applyProtection="1">
      <alignment horizontal="center"/>
    </xf>
    <xf numFmtId="165" fontId="10" fillId="0" borderId="9" xfId="0" applyNumberFormat="1" applyFont="1" applyBorder="1" applyAlignment="1" applyProtection="1"/>
    <xf numFmtId="165" fontId="9" fillId="0" borderId="1" xfId="0" applyNumberFormat="1" applyFont="1" applyBorder="1" applyAlignment="1" applyProtection="1"/>
    <xf numFmtId="0" fontId="10" fillId="0" borderId="1" xfId="0" applyFont="1" applyBorder="1" applyAlignment="1" applyProtection="1">
      <alignment horizontal="center"/>
    </xf>
    <xf numFmtId="0" fontId="9" fillId="0" borderId="1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/>
    </xf>
    <xf numFmtId="0" fontId="12" fillId="0" borderId="10" xfId="0" applyFont="1" applyFill="1" applyBorder="1" applyAlignment="1" applyProtection="1">
      <alignment horizontal="center"/>
    </xf>
    <xf numFmtId="165" fontId="10" fillId="0" borderId="5" xfId="0" applyNumberFormat="1" applyFont="1" applyBorder="1" applyAlignment="1" applyProtection="1"/>
    <xf numFmtId="165" fontId="9" fillId="0" borderId="6" xfId="0" applyNumberFormat="1" applyFont="1" applyBorder="1" applyAlignment="1" applyProtection="1"/>
    <xf numFmtId="14" fontId="10" fillId="0" borderId="6" xfId="0" applyNumberFormat="1" applyFont="1" applyBorder="1" applyAlignment="1" applyProtection="1">
      <alignment horizontal="center"/>
    </xf>
    <xf numFmtId="14" fontId="10" fillId="0" borderId="6" xfId="0" applyNumberFormat="1" applyFont="1" applyBorder="1" applyProtection="1"/>
    <xf numFmtId="0" fontId="12" fillId="0" borderId="7" xfId="0" applyFont="1" applyFill="1" applyBorder="1" applyAlignment="1" applyProtection="1">
      <alignment horizontal="center"/>
    </xf>
    <xf numFmtId="165" fontId="10" fillId="0" borderId="0" xfId="0" applyNumberFormat="1" applyFont="1" applyBorder="1" applyAlignment="1" applyProtection="1"/>
    <xf numFmtId="14" fontId="10" fillId="0" borderId="0" xfId="0" applyNumberFormat="1" applyFont="1" applyBorder="1" applyAlignment="1" applyProtection="1">
      <alignment horizontal="center"/>
    </xf>
    <xf numFmtId="165" fontId="9" fillId="0" borderId="2" xfId="0" applyNumberFormat="1" applyFont="1" applyBorder="1" applyAlignment="1" applyProtection="1"/>
    <xf numFmtId="14" fontId="10" fillId="0" borderId="0" xfId="0" applyNumberFormat="1" applyFont="1" applyBorder="1" applyAlignment="1" applyProtection="1">
      <alignment horizontal="left"/>
    </xf>
    <xf numFmtId="14" fontId="10" fillId="0" borderId="0" xfId="0" applyNumberFormat="1" applyFont="1" applyBorder="1" applyProtection="1"/>
    <xf numFmtId="0" fontId="9" fillId="0" borderId="8" xfId="0" applyFont="1" applyFill="1" applyBorder="1" applyProtection="1"/>
    <xf numFmtId="165" fontId="13" fillId="0" borderId="0" xfId="1" applyNumberFormat="1" applyFont="1" applyBorder="1" applyAlignment="1" applyProtection="1"/>
    <xf numFmtId="165" fontId="9" fillId="0" borderId="9" xfId="0" applyNumberFormat="1" applyFont="1" applyBorder="1" applyAlignment="1" applyProtection="1"/>
    <xf numFmtId="165" fontId="13" fillId="0" borderId="1" xfId="1" applyNumberFormat="1" applyFont="1" applyBorder="1" applyAlignment="1" applyProtection="1"/>
    <xf numFmtId="14" fontId="10" fillId="0" borderId="1" xfId="0" applyNumberFormat="1" applyFont="1" applyBorder="1" applyAlignment="1" applyProtection="1">
      <alignment horizontal="center"/>
    </xf>
    <xf numFmtId="0" fontId="12" fillId="0" borderId="10" xfId="0" applyFont="1" applyFill="1" applyBorder="1" applyAlignment="1" applyProtection="1">
      <alignment horizontal="center" vertical="center"/>
    </xf>
    <xf numFmtId="165" fontId="9" fillId="0" borderId="5" xfId="0" applyNumberFormat="1" applyFont="1" applyBorder="1" applyAlignment="1" applyProtection="1"/>
    <xf numFmtId="0" fontId="9" fillId="0" borderId="6" xfId="0" applyFont="1" applyBorder="1" applyAlignment="1" applyProtection="1">
      <alignment horizont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vertical="center"/>
    </xf>
    <xf numFmtId="165" fontId="14" fillId="0" borderId="0" xfId="0" applyNumberFormat="1" applyFont="1" applyBorder="1" applyAlignment="1" applyProtection="1"/>
    <xf numFmtId="49" fontId="10" fillId="0" borderId="0" xfId="0" applyNumberFormat="1" applyFont="1" applyBorder="1" applyAlignment="1" applyProtection="1">
      <alignment horizontal="center" vertical="top"/>
    </xf>
    <xf numFmtId="49" fontId="10" fillId="0" borderId="0" xfId="0" applyNumberFormat="1" applyFont="1" applyBorder="1" applyAlignment="1" applyProtection="1">
      <alignment horizontal="left" vertical="top"/>
    </xf>
    <xf numFmtId="49" fontId="10" fillId="0" borderId="0" xfId="0" applyNumberFormat="1" applyFont="1" applyBorder="1" applyAlignment="1" applyProtection="1">
      <alignment horizontal="left"/>
    </xf>
    <xf numFmtId="49" fontId="10" fillId="0" borderId="0" xfId="0" applyNumberFormat="1" applyFont="1" applyBorder="1" applyAlignment="1" applyProtection="1">
      <alignment horizontal="center"/>
    </xf>
    <xf numFmtId="165" fontId="9" fillId="0" borderId="2" xfId="0" applyNumberFormat="1" applyFont="1" applyBorder="1" applyAlignment="1" applyProtection="1">
      <alignment horizontal="left"/>
    </xf>
    <xf numFmtId="0" fontId="16" fillId="0" borderId="8" xfId="0" applyFont="1" applyBorder="1" applyAlignment="1" applyProtection="1">
      <alignment horizontal="center"/>
    </xf>
    <xf numFmtId="165" fontId="17" fillId="0" borderId="0" xfId="0" applyNumberFormat="1" applyFont="1" applyBorder="1" applyAlignment="1" applyProtection="1"/>
    <xf numFmtId="0" fontId="12" fillId="0" borderId="8" xfId="0" quotePrefix="1" applyFont="1" applyFill="1" applyBorder="1" applyAlignment="1" applyProtection="1">
      <alignment horizontal="center" vertical="center"/>
    </xf>
    <xf numFmtId="0" fontId="9" fillId="0" borderId="8" xfId="0" quotePrefix="1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/>
    <xf numFmtId="0" fontId="18" fillId="2" borderId="11" xfId="0" applyFont="1" applyFill="1" applyBorder="1" applyAlignment="1" applyProtection="1">
      <alignment horizontal="center"/>
    </xf>
    <xf numFmtId="0" fontId="10" fillId="0" borderId="11" xfId="0" applyFont="1" applyBorder="1" applyAlignment="1" applyProtection="1">
      <alignment horizontal="center"/>
    </xf>
    <xf numFmtId="0" fontId="18" fillId="2" borderId="3" xfId="0" applyFont="1" applyFill="1" applyBorder="1" applyAlignment="1" applyProtection="1">
      <alignment horizontal="center"/>
    </xf>
    <xf numFmtId="0" fontId="10" fillId="0" borderId="3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9" fillId="0" borderId="10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vertical="center"/>
    </xf>
    <xf numFmtId="164" fontId="5" fillId="0" borderId="8" xfId="0" applyNumberFormat="1" applyFont="1" applyFill="1" applyBorder="1" applyProtection="1"/>
    <xf numFmtId="0" fontId="4" fillId="0" borderId="8" xfId="0" applyFont="1" applyFill="1" applyBorder="1" applyProtection="1"/>
    <xf numFmtId="0" fontId="4" fillId="0" borderId="8" xfId="0" applyFont="1" applyFill="1" applyBorder="1" applyAlignment="1" applyProtection="1">
      <alignment vertical="center"/>
    </xf>
    <xf numFmtId="0" fontId="5" fillId="0" borderId="9" xfId="0" applyFont="1" applyBorder="1" applyAlignment="1" applyProtection="1">
      <alignment horizontal="left"/>
    </xf>
    <xf numFmtId="0" fontId="4" fillId="0" borderId="10" xfId="0" applyFont="1" applyFill="1" applyBorder="1" applyAlignment="1" applyProtection="1">
      <alignment vertical="center"/>
    </xf>
    <xf numFmtId="0" fontId="9" fillId="0" borderId="0" xfId="0" applyFont="1" applyFill="1" applyBorder="1" applyProtection="1"/>
    <xf numFmtId="0" fontId="10" fillId="0" borderId="6" xfId="0" applyFont="1" applyBorder="1" applyAlignment="1" applyProtection="1">
      <alignment horizontal="center"/>
    </xf>
    <xf numFmtId="0" fontId="9" fillId="0" borderId="7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left"/>
    </xf>
    <xf numFmtId="0" fontId="16" fillId="0" borderId="8" xfId="0" applyFont="1" applyBorder="1" applyProtection="1"/>
    <xf numFmtId="0" fontId="12" fillId="0" borderId="8" xfId="0" applyFont="1" applyFill="1" applyBorder="1" applyProtection="1"/>
    <xf numFmtId="0" fontId="10" fillId="0" borderId="0" xfId="0" applyFont="1" applyFill="1" applyBorder="1" applyAlignment="1" applyProtection="1">
      <alignment horizontal="right"/>
    </xf>
    <xf numFmtId="14" fontId="10" fillId="0" borderId="1" xfId="0" applyNumberFormat="1" applyFont="1" applyBorder="1" applyProtection="1"/>
    <xf numFmtId="0" fontId="10" fillId="0" borderId="1" xfId="0" applyFont="1" applyBorder="1" applyProtection="1"/>
    <xf numFmtId="0" fontId="9" fillId="0" borderId="10" xfId="0" applyFont="1" applyFill="1" applyBorder="1" applyProtection="1"/>
    <xf numFmtId="0" fontId="9" fillId="0" borderId="7" xfId="0" applyFont="1" applyFill="1" applyBorder="1" applyAlignment="1" applyProtection="1"/>
    <xf numFmtId="0" fontId="9" fillId="0" borderId="8" xfId="0" applyFont="1" applyBorder="1" applyProtection="1"/>
    <xf numFmtId="165" fontId="10" fillId="0" borderId="0" xfId="0" applyNumberFormat="1" applyFont="1" applyBorder="1" applyAlignment="1" applyProtection="1">
      <alignment horizontal="left"/>
    </xf>
    <xf numFmtId="165" fontId="9" fillId="0" borderId="9" xfId="0" applyNumberFormat="1" applyFont="1" applyBorder="1" applyAlignment="1" applyProtection="1">
      <alignment horizontal="left"/>
    </xf>
    <xf numFmtId="165" fontId="9" fillId="0" borderId="1" xfId="0" applyNumberFormat="1" applyFont="1" applyBorder="1" applyAlignment="1" applyProtection="1">
      <alignment horizontal="left"/>
    </xf>
    <xf numFmtId="165" fontId="10" fillId="0" borderId="1" xfId="0" applyNumberFormat="1" applyFont="1" applyBorder="1" applyAlignment="1" applyProtection="1">
      <alignment horizontal="left"/>
    </xf>
    <xf numFmtId="0" fontId="9" fillId="0" borderId="10" xfId="0" applyFont="1" applyBorder="1" applyProtection="1"/>
    <xf numFmtId="165" fontId="9" fillId="0" borderId="5" xfId="0" applyNumberFormat="1" applyFont="1" applyBorder="1" applyAlignment="1" applyProtection="1">
      <alignment horizontal="left"/>
    </xf>
    <xf numFmtId="165" fontId="9" fillId="0" borderId="6" xfId="0" applyNumberFormat="1" applyFont="1" applyBorder="1" applyAlignment="1" applyProtection="1">
      <alignment horizontal="left"/>
    </xf>
    <xf numFmtId="165" fontId="10" fillId="0" borderId="6" xfId="0" applyNumberFormat="1" applyFont="1" applyBorder="1" applyAlignment="1" applyProtection="1">
      <alignment horizontal="left"/>
    </xf>
    <xf numFmtId="0" fontId="9" fillId="0" borderId="7" xfId="0" applyFont="1" applyBorder="1" applyProtection="1"/>
    <xf numFmtId="165" fontId="10" fillId="0" borderId="2" xfId="0" applyNumberFormat="1" applyFont="1" applyBorder="1" applyAlignment="1" applyProtection="1">
      <alignment horizontal="left"/>
    </xf>
    <xf numFmtId="0" fontId="10" fillId="0" borderId="8" xfId="0" applyFont="1" applyBorder="1" applyProtection="1"/>
    <xf numFmtId="165" fontId="10" fillId="0" borderId="1" xfId="0" applyNumberFormat="1" applyFont="1" applyBorder="1" applyAlignment="1" applyProtection="1"/>
    <xf numFmtId="0" fontId="10" fillId="0" borderId="10" xfId="0" applyFont="1" applyBorder="1" applyProtection="1"/>
    <xf numFmtId="165" fontId="10" fillId="0" borderId="6" xfId="0" applyNumberFormat="1" applyFont="1" applyBorder="1" applyAlignment="1" applyProtection="1"/>
    <xf numFmtId="0" fontId="10" fillId="0" borderId="7" xfId="0" applyFont="1" applyFill="1" applyBorder="1" applyProtection="1"/>
    <xf numFmtId="0" fontId="16" fillId="0" borderId="8" xfId="0" quotePrefix="1" applyFont="1" applyFill="1" applyBorder="1" applyAlignment="1" applyProtection="1">
      <alignment horizontal="center" vertical="center"/>
    </xf>
    <xf numFmtId="0" fontId="10" fillId="0" borderId="8" xfId="0" quotePrefix="1" applyFont="1" applyFill="1" applyBorder="1" applyAlignment="1" applyProtection="1">
      <alignment horizontal="center" vertical="center"/>
    </xf>
    <xf numFmtId="0" fontId="10" fillId="0" borderId="8" xfId="0" applyFont="1" applyFill="1" applyBorder="1" applyProtection="1"/>
    <xf numFmtId="0" fontId="10" fillId="0" borderId="8" xfId="0" applyFont="1" applyFill="1" applyBorder="1" applyAlignment="1" applyProtection="1"/>
    <xf numFmtId="0" fontId="10" fillId="0" borderId="10" xfId="0" applyFont="1" applyFill="1" applyBorder="1" applyProtection="1"/>
    <xf numFmtId="0" fontId="2" fillId="0" borderId="5" xfId="0" applyFont="1" applyFill="1" applyBorder="1"/>
    <xf numFmtId="0" fontId="2" fillId="0" borderId="2" xfId="0" applyFont="1" applyFill="1" applyBorder="1"/>
    <xf numFmtId="49" fontId="2" fillId="0" borderId="2" xfId="0" applyNumberFormat="1" applyFont="1" applyBorder="1"/>
    <xf numFmtId="165" fontId="9" fillId="0" borderId="2" xfId="0" applyNumberFormat="1" applyFont="1" applyBorder="1" applyAlignment="1" applyProtection="1">
      <alignment horizontal="left"/>
    </xf>
    <xf numFmtId="165" fontId="9" fillId="0" borderId="0" xfId="0" applyNumberFormat="1" applyFont="1" applyBorder="1" applyAlignment="1" applyProtection="1">
      <alignment horizontal="left"/>
    </xf>
    <xf numFmtId="165" fontId="9" fillId="0" borderId="9" xfId="0" applyNumberFormat="1" applyFont="1" applyBorder="1" applyAlignment="1" applyProtection="1">
      <alignment horizontal="left"/>
    </xf>
    <xf numFmtId="165" fontId="9" fillId="0" borderId="1" xfId="0" applyNumberFormat="1" applyFont="1" applyBorder="1" applyAlignment="1" applyProtection="1">
      <alignment horizontal="left"/>
    </xf>
    <xf numFmtId="165" fontId="9" fillId="0" borderId="2" xfId="0" applyNumberFormat="1" applyFont="1" applyBorder="1" applyAlignment="1" applyProtection="1">
      <alignment horizontal="left"/>
    </xf>
    <xf numFmtId="165" fontId="9" fillId="0" borderId="0" xfId="0" applyNumberFormat="1" applyFont="1" applyBorder="1" applyAlignment="1" applyProtection="1">
      <alignment horizontal="left"/>
    </xf>
    <xf numFmtId="165" fontId="9" fillId="0" borderId="9" xfId="0" applyNumberFormat="1" applyFont="1" applyBorder="1" applyAlignment="1" applyProtection="1">
      <alignment horizontal="left"/>
    </xf>
    <xf numFmtId="165" fontId="9" fillId="0" borderId="1" xfId="0" applyNumberFormat="1" applyFont="1" applyBorder="1" applyAlignment="1" applyProtection="1">
      <alignment horizontal="left"/>
    </xf>
    <xf numFmtId="165" fontId="18" fillId="0" borderId="12" xfId="0" applyNumberFormat="1" applyFont="1" applyBorder="1" applyAlignment="1" applyProtection="1">
      <alignment horizontal="left"/>
    </xf>
    <xf numFmtId="165" fontId="18" fillId="0" borderId="13" xfId="0" applyNumberFormat="1" applyFont="1" applyBorder="1" applyAlignment="1" applyProtection="1">
      <alignment horizontal="left"/>
    </xf>
    <xf numFmtId="165" fontId="18" fillId="2" borderId="12" xfId="0" applyNumberFormat="1" applyFont="1" applyFill="1" applyBorder="1" applyAlignment="1" applyProtection="1">
      <alignment horizontal="left"/>
    </xf>
    <xf numFmtId="165" fontId="18" fillId="2" borderId="13" xfId="0" applyNumberFormat="1" applyFont="1" applyFill="1" applyBorder="1" applyAlignment="1" applyProtection="1">
      <alignment horizontal="left"/>
    </xf>
    <xf numFmtId="165" fontId="18" fillId="0" borderId="5" xfId="0" applyNumberFormat="1" applyFont="1" applyBorder="1" applyAlignment="1" applyProtection="1">
      <alignment horizontal="left"/>
    </xf>
    <xf numFmtId="165" fontId="18" fillId="0" borderId="6" xfId="0" applyNumberFormat="1" applyFont="1" applyBorder="1" applyAlignment="1" applyProtection="1">
      <alignment horizontal="left"/>
    </xf>
    <xf numFmtId="165" fontId="18" fillId="0" borderId="9" xfId="0" applyNumberFormat="1" applyFont="1" applyBorder="1" applyAlignment="1" applyProtection="1">
      <alignment horizontal="left"/>
    </xf>
    <xf numFmtId="165" fontId="18" fillId="0" borderId="1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49" fontId="2" fillId="3" borderId="2" xfId="0" applyNumberFormat="1" applyFont="1" applyFill="1" applyBorder="1"/>
    <xf numFmtId="0" fontId="2" fillId="3" borderId="2" xfId="0" applyFont="1" applyFill="1" applyBorder="1"/>
    <xf numFmtId="0" fontId="0" fillId="3" borderId="0" xfId="0" applyFill="1"/>
    <xf numFmtId="0" fontId="2" fillId="3" borderId="0" xfId="0" applyFont="1" applyFill="1" applyBorder="1" applyProtection="1">
      <protection locked="0"/>
    </xf>
    <xf numFmtId="0" fontId="2" fillId="3" borderId="2" xfId="0" applyFont="1" applyFill="1" applyBorder="1" applyAlignment="1">
      <alignment horizontal="center"/>
    </xf>
    <xf numFmtId="0" fontId="2" fillId="4" borderId="0" xfId="0" applyFont="1" applyFill="1" applyBorder="1"/>
    <xf numFmtId="0" fontId="2" fillId="4" borderId="5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2" fillId="4" borderId="5" xfId="0" applyFont="1" applyFill="1" applyBorder="1"/>
    <xf numFmtId="49" fontId="2" fillId="4" borderId="2" xfId="0" applyNumberFormat="1" applyFont="1" applyFill="1" applyBorder="1"/>
    <xf numFmtId="0" fontId="2" fillId="4" borderId="2" xfId="0" applyFont="1" applyFill="1" applyBorder="1"/>
    <xf numFmtId="0" fontId="0" fillId="4" borderId="0" xfId="0" applyFill="1"/>
    <xf numFmtId="0" fontId="2" fillId="4" borderId="0" xfId="0" applyFont="1" applyFill="1" applyBorder="1" applyProtection="1">
      <protection locked="0"/>
    </xf>
    <xf numFmtId="0" fontId="2" fillId="4" borderId="2" xfId="0" applyFont="1" applyFill="1" applyBorder="1" applyAlignment="1">
      <alignment horizontal="center"/>
    </xf>
    <xf numFmtId="0" fontId="2" fillId="5" borderId="0" xfId="0" applyFont="1" applyFill="1" applyBorder="1" applyProtection="1">
      <protection locked="0"/>
    </xf>
    <xf numFmtId="0" fontId="2" fillId="5" borderId="2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2" fillId="5" borderId="2" xfId="0" applyFont="1" applyFill="1" applyBorder="1"/>
    <xf numFmtId="49" fontId="2" fillId="5" borderId="2" xfId="0" applyNumberFormat="1" applyFont="1" applyFill="1" applyBorder="1"/>
    <xf numFmtId="0" fontId="0" fillId="5" borderId="0" xfId="0" applyFill="1"/>
    <xf numFmtId="0" fontId="21" fillId="6" borderId="0" xfId="0" applyFont="1" applyFill="1" applyBorder="1" applyProtection="1">
      <protection locked="0"/>
    </xf>
    <xf numFmtId="0" fontId="21" fillId="6" borderId="2" xfId="0" applyFont="1" applyFill="1" applyBorder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0" fontId="21" fillId="6" borderId="2" xfId="0" applyFont="1" applyFill="1" applyBorder="1"/>
    <xf numFmtId="49" fontId="21" fillId="6" borderId="2" xfId="0" applyNumberFormat="1" applyFont="1" applyFill="1" applyBorder="1"/>
    <xf numFmtId="0" fontId="21" fillId="6" borderId="0" xfId="0" applyFont="1" applyFill="1"/>
    <xf numFmtId="0" fontId="2" fillId="7" borderId="0" xfId="0" applyFont="1" applyFill="1" applyBorder="1" applyProtection="1">
      <protection locked="0"/>
    </xf>
    <xf numFmtId="0" fontId="2" fillId="7" borderId="2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2" fillId="7" borderId="2" xfId="0" applyFont="1" applyFill="1" applyBorder="1"/>
    <xf numFmtId="49" fontId="2" fillId="7" borderId="2" xfId="0" applyNumberFormat="1" applyFont="1" applyFill="1" applyBorder="1"/>
    <xf numFmtId="0" fontId="0" fillId="7" borderId="2" xfId="0" applyFill="1" applyBorder="1"/>
    <xf numFmtId="0" fontId="0" fillId="7" borderId="0" xfId="0" applyFill="1"/>
    <xf numFmtId="0" fontId="2" fillId="8" borderId="0" xfId="0" applyFont="1" applyFill="1" applyBorder="1" applyProtection="1">
      <protection locked="0"/>
    </xf>
    <xf numFmtId="0" fontId="2" fillId="8" borderId="2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 applyBorder="1" applyAlignment="1">
      <alignment horizontal="center"/>
    </xf>
    <xf numFmtId="0" fontId="2" fillId="8" borderId="2" xfId="0" applyFont="1" applyFill="1" applyBorder="1"/>
    <xf numFmtId="49" fontId="2" fillId="8" borderId="2" xfId="0" applyNumberFormat="1" applyFont="1" applyFill="1" applyBorder="1"/>
    <xf numFmtId="0" fontId="0" fillId="8" borderId="0" xfId="0" applyFill="1"/>
    <xf numFmtId="0" fontId="2" fillId="5" borderId="0" xfId="0" applyFont="1" applyFill="1" applyAlignment="1">
      <alignment horizontal="center"/>
    </xf>
    <xf numFmtId="0" fontId="2" fillId="9" borderId="0" xfId="0" applyFont="1" applyFill="1" applyBorder="1" applyProtection="1">
      <protection locked="0"/>
    </xf>
    <xf numFmtId="0" fontId="2" fillId="9" borderId="2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0" xfId="0" applyFill="1" applyBorder="1" applyAlignment="1">
      <alignment horizontal="center"/>
    </xf>
    <xf numFmtId="0" fontId="2" fillId="9" borderId="2" xfId="0" applyFont="1" applyFill="1" applyBorder="1"/>
    <xf numFmtId="49" fontId="2" fillId="9" borderId="2" xfId="0" applyNumberFormat="1" applyFont="1" applyFill="1" applyBorder="1"/>
    <xf numFmtId="0" fontId="0" fillId="9" borderId="0" xfId="0" applyFill="1"/>
    <xf numFmtId="0" fontId="0" fillId="9" borderId="2" xfId="0" applyFill="1" applyBorder="1"/>
    <xf numFmtId="0" fontId="2" fillId="5" borderId="0" xfId="0" applyFont="1" applyFill="1"/>
    <xf numFmtId="0" fontId="2" fillId="10" borderId="0" xfId="0" applyFont="1" applyFill="1" applyBorder="1" applyProtection="1">
      <protection locked="0"/>
    </xf>
    <xf numFmtId="0" fontId="2" fillId="10" borderId="2" xfId="0" applyFont="1" applyFill="1" applyBorder="1" applyAlignment="1">
      <alignment horizontal="center"/>
    </xf>
    <xf numFmtId="0" fontId="2" fillId="10" borderId="0" xfId="0" applyFont="1" applyFill="1" applyBorder="1" applyAlignment="1">
      <alignment horizontal="center"/>
    </xf>
    <xf numFmtId="0" fontId="0" fillId="10" borderId="0" xfId="0" applyFill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2" fillId="10" borderId="2" xfId="0" applyFont="1" applyFill="1" applyBorder="1"/>
    <xf numFmtId="49" fontId="2" fillId="10" borderId="2" xfId="0" applyNumberFormat="1" applyFont="1" applyFill="1" applyBorder="1"/>
    <xf numFmtId="0" fontId="0" fillId="10" borderId="0" xfId="0" applyFill="1"/>
    <xf numFmtId="0" fontId="2" fillId="11" borderId="0" xfId="0" applyFont="1" applyFill="1" applyBorder="1" applyProtection="1">
      <protection locked="0"/>
    </xf>
    <xf numFmtId="0" fontId="2" fillId="11" borderId="2" xfId="0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0" xfId="0" applyFill="1" applyAlignment="1">
      <alignment horizontal="center"/>
    </xf>
    <xf numFmtId="0" fontId="0" fillId="11" borderId="0" xfId="0" applyFill="1" applyBorder="1" applyAlignment="1">
      <alignment horizontal="center"/>
    </xf>
    <xf numFmtId="0" fontId="2" fillId="11" borderId="2" xfId="0" applyFont="1" applyFill="1" applyBorder="1"/>
    <xf numFmtId="49" fontId="2" fillId="11" borderId="2" xfId="0" applyNumberFormat="1" applyFont="1" applyFill="1" applyBorder="1"/>
    <xf numFmtId="0" fontId="0" fillId="11" borderId="0" xfId="0" applyFill="1"/>
    <xf numFmtId="0" fontId="2" fillId="11" borderId="0" xfId="0" applyFont="1" applyFill="1" applyBorder="1" applyAlignment="1">
      <alignment horizontal="center"/>
    </xf>
    <xf numFmtId="0" fontId="2" fillId="11" borderId="0" xfId="0" applyFont="1" applyFill="1"/>
    <xf numFmtId="0" fontId="2" fillId="12" borderId="0" xfId="0" applyFont="1" applyFill="1" applyBorder="1" applyProtection="1">
      <protection locked="0"/>
    </xf>
    <xf numFmtId="0" fontId="2" fillId="12" borderId="2" xfId="0" applyFont="1" applyFill="1" applyBorder="1" applyAlignment="1">
      <alignment horizontal="center"/>
    </xf>
    <xf numFmtId="0" fontId="2" fillId="12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2" fillId="12" borderId="2" xfId="0" applyFont="1" applyFill="1" applyBorder="1"/>
    <xf numFmtId="49" fontId="2" fillId="12" borderId="2" xfId="0" applyNumberFormat="1" applyFont="1" applyFill="1" applyBorder="1"/>
    <xf numFmtId="0" fontId="0" fillId="12" borderId="2" xfId="0" applyFill="1" applyBorder="1"/>
    <xf numFmtId="0" fontId="0" fillId="12" borderId="0" xfId="0" applyFill="1"/>
    <xf numFmtId="165" fontId="9" fillId="0" borderId="2" xfId="0" applyNumberFormat="1" applyFont="1" applyBorder="1" applyAlignment="1" applyProtection="1">
      <alignment horizontal="left"/>
    </xf>
    <xf numFmtId="165" fontId="9" fillId="0" borderId="0" xfId="0" applyNumberFormat="1" applyFont="1" applyBorder="1" applyAlignment="1" applyProtection="1">
      <alignment horizontal="left"/>
    </xf>
    <xf numFmtId="165" fontId="9" fillId="0" borderId="9" xfId="0" applyNumberFormat="1" applyFont="1" applyBorder="1" applyAlignment="1" applyProtection="1">
      <alignment horizontal="left"/>
    </xf>
    <xf numFmtId="165" fontId="9" fillId="0" borderId="1" xfId="0" applyNumberFormat="1" applyFont="1" applyBorder="1" applyAlignment="1" applyProtection="1">
      <alignment horizontal="left"/>
    </xf>
    <xf numFmtId="165" fontId="9" fillId="0" borderId="2" xfId="0" applyNumberFormat="1" applyFont="1" applyBorder="1" applyAlignment="1" applyProtection="1">
      <alignment horizontal="left"/>
    </xf>
    <xf numFmtId="165" fontId="9" fillId="0" borderId="0" xfId="0" applyNumberFormat="1" applyFont="1" applyBorder="1" applyAlignment="1" applyProtection="1">
      <alignment horizontal="left"/>
    </xf>
    <xf numFmtId="165" fontId="9" fillId="0" borderId="9" xfId="0" applyNumberFormat="1" applyFont="1" applyBorder="1" applyAlignment="1" applyProtection="1">
      <alignment horizontal="left"/>
    </xf>
    <xf numFmtId="165" fontId="9" fillId="0" borderId="1" xfId="0" applyNumberFormat="1" applyFont="1" applyBorder="1" applyAlignment="1" applyProtection="1">
      <alignment horizontal="left"/>
    </xf>
    <xf numFmtId="165" fontId="1" fillId="0" borderId="5" xfId="0" applyNumberFormat="1" applyFont="1" applyBorder="1" applyAlignment="1" applyProtection="1">
      <alignment horizontal="center"/>
    </xf>
    <xf numFmtId="165" fontId="1" fillId="0" borderId="7" xfId="0" applyNumberFormat="1" applyFont="1" applyBorder="1" applyAlignment="1" applyProtection="1">
      <alignment horizontal="center"/>
    </xf>
    <xf numFmtId="165" fontId="1" fillId="0" borderId="2" xfId="0" applyNumberFormat="1" applyFont="1" applyBorder="1" applyAlignment="1" applyProtection="1">
      <alignment horizontal="center"/>
    </xf>
    <xf numFmtId="165" fontId="1" fillId="0" borderId="8" xfId="0" applyNumberFormat="1" applyFont="1" applyBorder="1" applyAlignment="1" applyProtection="1">
      <alignment horizontal="center"/>
    </xf>
    <xf numFmtId="165" fontId="1" fillId="0" borderId="9" xfId="0" applyNumberFormat="1" applyFont="1" applyBorder="1" applyAlignment="1" applyProtection="1">
      <alignment horizontal="center"/>
    </xf>
    <xf numFmtId="165" fontId="1" fillId="0" borderId="10" xfId="0" applyNumberFormat="1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/>
    </xf>
    <xf numFmtId="0" fontId="8" fillId="0" borderId="7" xfId="0" applyFont="1" applyBorder="1" applyAlignment="1" applyProtection="1">
      <alignment horizontal="center"/>
    </xf>
    <xf numFmtId="165" fontId="8" fillId="0" borderId="2" xfId="0" applyNumberFormat="1" applyFont="1" applyBorder="1" applyAlignment="1" applyProtection="1">
      <alignment horizontal="center"/>
    </xf>
    <xf numFmtId="165" fontId="8" fillId="0" borderId="0" xfId="0" applyNumberFormat="1" applyFont="1" applyBorder="1" applyAlignment="1" applyProtection="1">
      <alignment horizontal="center"/>
    </xf>
    <xf numFmtId="165" fontId="8" fillId="0" borderId="8" xfId="0" applyNumberFormat="1" applyFont="1" applyBorder="1" applyAlignment="1" applyProtection="1">
      <alignment horizontal="center"/>
    </xf>
    <xf numFmtId="164" fontId="0" fillId="0" borderId="9" xfId="0" applyNumberForma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/>
    </xf>
    <xf numFmtId="164" fontId="0" fillId="0" borderId="10" xfId="0" applyNumberForma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6" fillId="0" borderId="5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164" fontId="8" fillId="0" borderId="9" xfId="0" applyNumberFormat="1" applyFont="1" applyBorder="1" applyAlignment="1" applyProtection="1">
      <alignment horizontal="center"/>
    </xf>
    <xf numFmtId="164" fontId="8" fillId="0" borderId="1" xfId="0" applyNumberFormat="1" applyFont="1" applyBorder="1" applyAlignment="1" applyProtection="1">
      <alignment horizontal="center"/>
    </xf>
    <xf numFmtId="164" fontId="8" fillId="0" borderId="10" xfId="0" applyNumberFormat="1" applyFont="1" applyBorder="1" applyAlignment="1" applyProtection="1">
      <alignment horizontal="center"/>
    </xf>
    <xf numFmtId="165" fontId="18" fillId="0" borderId="12" xfId="0" applyNumberFormat="1" applyFont="1" applyBorder="1" applyAlignment="1" applyProtection="1">
      <alignment horizontal="left"/>
    </xf>
    <xf numFmtId="165" fontId="18" fillId="0" borderId="13" xfId="0" applyNumberFormat="1" applyFont="1" applyBorder="1" applyAlignment="1" applyProtection="1">
      <alignment horizontal="left"/>
    </xf>
    <xf numFmtId="165" fontId="18" fillId="2" borderId="12" xfId="0" applyNumberFormat="1" applyFont="1" applyFill="1" applyBorder="1" applyAlignment="1" applyProtection="1">
      <alignment horizontal="left"/>
    </xf>
    <xf numFmtId="165" fontId="18" fillId="2" borderId="13" xfId="0" applyNumberFormat="1" applyFont="1" applyFill="1" applyBorder="1" applyAlignment="1" applyProtection="1">
      <alignment horizontal="left"/>
    </xf>
    <xf numFmtId="165" fontId="18" fillId="0" borderId="5" xfId="0" applyNumberFormat="1" applyFont="1" applyBorder="1" applyAlignment="1" applyProtection="1">
      <alignment horizontal="left"/>
    </xf>
    <xf numFmtId="165" fontId="18" fillId="0" borderId="6" xfId="0" applyNumberFormat="1" applyFont="1" applyBorder="1" applyAlignment="1" applyProtection="1">
      <alignment horizontal="left"/>
    </xf>
    <xf numFmtId="165" fontId="18" fillId="0" borderId="9" xfId="0" applyNumberFormat="1" applyFont="1" applyBorder="1" applyAlignment="1" applyProtection="1">
      <alignment horizontal="left"/>
    </xf>
    <xf numFmtId="165" fontId="18" fillId="0" borderId="1" xfId="0" applyNumberFormat="1" applyFont="1" applyBorder="1" applyAlignment="1" applyProtection="1">
      <alignment horizontal="left"/>
    </xf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2.jpg@01CFF1DE.A624FF70" TargetMode="Externa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2.jpg@01CFF1DE.A624FF70" TargetMode="External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2.jpg@01CFF1DE.A624FF70" TargetMode="External"/><Relationship Id="rId1" Type="http://schemas.openxmlformats.org/officeDocument/2006/relationships/image" Target="../media/image2.jpeg"/><Relationship Id="rId5" Type="http://schemas.openxmlformats.org/officeDocument/2006/relationships/image" Target="cid:image002.jpg@01D22B08.EA53F830" TargetMode="External"/><Relationship Id="rId4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2.jpg@01CFF1DE.A624FF70" TargetMode="External"/><Relationship Id="rId1" Type="http://schemas.openxmlformats.org/officeDocument/2006/relationships/image" Target="../media/image2.jpeg"/><Relationship Id="rId5" Type="http://schemas.openxmlformats.org/officeDocument/2006/relationships/image" Target="cid:image002.png@01D2F4B8.632FC300" TargetMode="External"/><Relationship Id="rId4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2.jpg@01CFF1DE.A624FF70" TargetMode="External"/><Relationship Id="rId1" Type="http://schemas.openxmlformats.org/officeDocument/2006/relationships/image" Target="../media/image2.jpeg"/><Relationship Id="rId4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2.jpg@01CFF1DE.A624FF70" TargetMode="External"/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cid:image002.jpg@01CFF1DE.A624FF70" TargetMode="External"/><Relationship Id="rId1" Type="http://schemas.openxmlformats.org/officeDocument/2006/relationships/image" Target="../media/image2.jpeg"/><Relationship Id="rId5" Type="http://schemas.openxmlformats.org/officeDocument/2006/relationships/image" Target="cid:image002.jpg@01D22B08.EA53F830" TargetMode="External"/><Relationship Id="rId4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800100</xdr:colOff>
      <xdr:row>0</xdr:row>
      <xdr:rowOff>85725</xdr:rowOff>
    </xdr:from>
    <xdr:to>
      <xdr:col>5</xdr:col>
      <xdr:colOff>1200150</xdr:colOff>
      <xdr:row>3</xdr:row>
      <xdr:rowOff>142875</xdr:rowOff>
    </xdr:to>
    <xdr:pic>
      <xdr:nvPicPr>
        <xdr:cNvPr id="81636" name="Afbeelding 2" descr="LOGO_VitaProject_low_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85725"/>
          <a:ext cx="193357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2409825</xdr:colOff>
      <xdr:row>2</xdr:row>
      <xdr:rowOff>85725</xdr:rowOff>
    </xdr:from>
    <xdr:to>
      <xdr:col>6</xdr:col>
      <xdr:colOff>3114675</xdr:colOff>
      <xdr:row>7</xdr:row>
      <xdr:rowOff>57150</xdr:rowOff>
    </xdr:to>
    <xdr:pic>
      <xdr:nvPicPr>
        <xdr:cNvPr id="2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409575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140804</xdr:colOff>
      <xdr:row>4</xdr:row>
      <xdr:rowOff>8282</xdr:rowOff>
    </xdr:from>
    <xdr:to>
      <xdr:col>1</xdr:col>
      <xdr:colOff>969064</xdr:colOff>
      <xdr:row>6</xdr:row>
      <xdr:rowOff>173934</xdr:rowOff>
    </xdr:to>
    <xdr:pic>
      <xdr:nvPicPr>
        <xdr:cNvPr id="3" name="Afbeelding 2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140804" y="713132"/>
          <a:ext cx="1409285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223630</xdr:colOff>
      <xdr:row>62</xdr:row>
      <xdr:rowOff>8282</xdr:rowOff>
    </xdr:from>
    <xdr:ext cx="1408043" cy="546652"/>
    <xdr:pic>
      <xdr:nvPicPr>
        <xdr:cNvPr id="4" name="Afbeelding 3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223630" y="11943107"/>
          <a:ext cx="1408043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60</xdr:row>
      <xdr:rowOff>0</xdr:rowOff>
    </xdr:from>
    <xdr:to>
      <xdr:col>6</xdr:col>
      <xdr:colOff>0</xdr:colOff>
      <xdr:row>64</xdr:row>
      <xdr:rowOff>161925</xdr:rowOff>
    </xdr:to>
    <xdr:pic>
      <xdr:nvPicPr>
        <xdr:cNvPr id="5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9725" y="1155382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251791</xdr:colOff>
      <xdr:row>62</xdr:row>
      <xdr:rowOff>11596</xdr:rowOff>
    </xdr:from>
    <xdr:to>
      <xdr:col>6</xdr:col>
      <xdr:colOff>251791</xdr:colOff>
      <xdr:row>66</xdr:row>
      <xdr:rowOff>148673</xdr:rowOff>
    </xdr:to>
    <xdr:pic>
      <xdr:nvPicPr>
        <xdr:cNvPr id="6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1516" y="11946421"/>
          <a:ext cx="0" cy="97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2409825</xdr:colOff>
      <xdr:row>60</xdr:row>
      <xdr:rowOff>85725</xdr:rowOff>
    </xdr:from>
    <xdr:to>
      <xdr:col>6</xdr:col>
      <xdr:colOff>3114675</xdr:colOff>
      <xdr:row>65</xdr:row>
      <xdr:rowOff>57150</xdr:rowOff>
    </xdr:to>
    <xdr:pic>
      <xdr:nvPicPr>
        <xdr:cNvPr id="7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43675" y="1163955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2409825</xdr:colOff>
      <xdr:row>2</xdr:row>
      <xdr:rowOff>85725</xdr:rowOff>
    </xdr:from>
    <xdr:to>
      <xdr:col>6</xdr:col>
      <xdr:colOff>3114675</xdr:colOff>
      <xdr:row>7</xdr:row>
      <xdr:rowOff>57150</xdr:rowOff>
    </xdr:to>
    <xdr:pic>
      <xdr:nvPicPr>
        <xdr:cNvPr id="3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85725"/>
          <a:ext cx="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140804</xdr:colOff>
      <xdr:row>4</xdr:row>
      <xdr:rowOff>8282</xdr:rowOff>
    </xdr:from>
    <xdr:to>
      <xdr:col>1</xdr:col>
      <xdr:colOff>969064</xdr:colOff>
      <xdr:row>6</xdr:row>
      <xdr:rowOff>173934</xdr:rowOff>
    </xdr:to>
    <xdr:pic>
      <xdr:nvPicPr>
        <xdr:cNvPr id="25" name="Afbeelding 24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140804" y="670891"/>
          <a:ext cx="1408043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223630</xdr:colOff>
      <xdr:row>62</xdr:row>
      <xdr:rowOff>8282</xdr:rowOff>
    </xdr:from>
    <xdr:ext cx="1408043" cy="546652"/>
    <xdr:pic>
      <xdr:nvPicPr>
        <xdr:cNvPr id="8" name="Afbeelding 7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223630" y="16598347"/>
          <a:ext cx="1408043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60</xdr:row>
      <xdr:rowOff>0</xdr:rowOff>
    </xdr:from>
    <xdr:to>
      <xdr:col>6</xdr:col>
      <xdr:colOff>0</xdr:colOff>
      <xdr:row>64</xdr:row>
      <xdr:rowOff>161925</xdr:rowOff>
    </xdr:to>
    <xdr:pic>
      <xdr:nvPicPr>
        <xdr:cNvPr id="9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9457" y="16200783"/>
          <a:ext cx="0" cy="9487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251791</xdr:colOff>
      <xdr:row>62</xdr:row>
      <xdr:rowOff>11596</xdr:rowOff>
    </xdr:from>
    <xdr:to>
      <xdr:col>6</xdr:col>
      <xdr:colOff>251791</xdr:colOff>
      <xdr:row>66</xdr:row>
      <xdr:rowOff>148673</xdr:rowOff>
    </xdr:to>
    <xdr:pic>
      <xdr:nvPicPr>
        <xdr:cNvPr id="10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1248" y="16601661"/>
          <a:ext cx="0" cy="9322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2409825</xdr:colOff>
      <xdr:row>60</xdr:row>
      <xdr:rowOff>85725</xdr:rowOff>
    </xdr:from>
    <xdr:to>
      <xdr:col>6</xdr:col>
      <xdr:colOff>3114675</xdr:colOff>
      <xdr:row>65</xdr:row>
      <xdr:rowOff>57150</xdr:rowOff>
    </xdr:to>
    <xdr:pic>
      <xdr:nvPicPr>
        <xdr:cNvPr id="11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3407" y="16286508"/>
          <a:ext cx="0" cy="990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2409825</xdr:colOff>
      <xdr:row>2</xdr:row>
      <xdr:rowOff>85725</xdr:rowOff>
    </xdr:from>
    <xdr:to>
      <xdr:col>6</xdr:col>
      <xdr:colOff>3114675</xdr:colOff>
      <xdr:row>7</xdr:row>
      <xdr:rowOff>57150</xdr:rowOff>
    </xdr:to>
    <xdr:pic>
      <xdr:nvPicPr>
        <xdr:cNvPr id="2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09575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140804</xdr:colOff>
      <xdr:row>4</xdr:row>
      <xdr:rowOff>8282</xdr:rowOff>
    </xdr:from>
    <xdr:to>
      <xdr:col>1</xdr:col>
      <xdr:colOff>969064</xdr:colOff>
      <xdr:row>6</xdr:row>
      <xdr:rowOff>173934</xdr:rowOff>
    </xdr:to>
    <xdr:pic>
      <xdr:nvPicPr>
        <xdr:cNvPr id="3" name="Afbeelding 2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140804" y="713132"/>
          <a:ext cx="1409285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223630</xdr:colOff>
      <xdr:row>63</xdr:row>
      <xdr:rowOff>8282</xdr:rowOff>
    </xdr:from>
    <xdr:ext cx="1408043" cy="546652"/>
    <xdr:pic>
      <xdr:nvPicPr>
        <xdr:cNvPr id="4" name="Afbeelding 3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223630" y="11866907"/>
          <a:ext cx="1408043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61</xdr:row>
      <xdr:rowOff>0</xdr:rowOff>
    </xdr:from>
    <xdr:to>
      <xdr:col>6</xdr:col>
      <xdr:colOff>0</xdr:colOff>
      <xdr:row>65</xdr:row>
      <xdr:rowOff>161925</xdr:rowOff>
    </xdr:to>
    <xdr:pic>
      <xdr:nvPicPr>
        <xdr:cNvPr id="5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147762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251791</xdr:colOff>
      <xdr:row>63</xdr:row>
      <xdr:rowOff>11596</xdr:rowOff>
    </xdr:from>
    <xdr:to>
      <xdr:col>6</xdr:col>
      <xdr:colOff>251791</xdr:colOff>
      <xdr:row>67</xdr:row>
      <xdr:rowOff>148673</xdr:rowOff>
    </xdr:to>
    <xdr:pic>
      <xdr:nvPicPr>
        <xdr:cNvPr id="6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9591" y="11870221"/>
          <a:ext cx="0" cy="97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2409825</xdr:colOff>
      <xdr:row>61</xdr:row>
      <xdr:rowOff>85725</xdr:rowOff>
    </xdr:from>
    <xdr:to>
      <xdr:col>6</xdr:col>
      <xdr:colOff>3114675</xdr:colOff>
      <xdr:row>66</xdr:row>
      <xdr:rowOff>57150</xdr:rowOff>
    </xdr:to>
    <xdr:pic>
      <xdr:nvPicPr>
        <xdr:cNvPr id="7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156335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115956</xdr:colOff>
      <xdr:row>13</xdr:row>
      <xdr:rowOff>91107</xdr:rowOff>
    </xdr:from>
    <xdr:to>
      <xdr:col>6</xdr:col>
      <xdr:colOff>1018760</xdr:colOff>
      <xdr:row>17</xdr:row>
      <xdr:rowOff>92040</xdr:rowOff>
    </xdr:to>
    <xdr:pic>
      <xdr:nvPicPr>
        <xdr:cNvPr id="8" name="Afbeelding 7" descr="https://tse1.mm.bing.net/th?&amp;id=OIP.Mc4407307cda04abd877a805fe19a4d9do0&amp;w=300&amp;h=140&amp;c=0&amp;pid=1.9&amp;rs=0&amp;p=0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5413" y="3023150"/>
          <a:ext cx="902804" cy="762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2409825</xdr:colOff>
      <xdr:row>2</xdr:row>
      <xdr:rowOff>85725</xdr:rowOff>
    </xdr:from>
    <xdr:to>
      <xdr:col>6</xdr:col>
      <xdr:colOff>3114675</xdr:colOff>
      <xdr:row>7</xdr:row>
      <xdr:rowOff>57150</xdr:rowOff>
    </xdr:to>
    <xdr:pic>
      <xdr:nvPicPr>
        <xdr:cNvPr id="2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09575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140804</xdr:colOff>
      <xdr:row>4</xdr:row>
      <xdr:rowOff>8282</xdr:rowOff>
    </xdr:from>
    <xdr:to>
      <xdr:col>1</xdr:col>
      <xdr:colOff>969064</xdr:colOff>
      <xdr:row>6</xdr:row>
      <xdr:rowOff>173934</xdr:rowOff>
    </xdr:to>
    <xdr:pic>
      <xdr:nvPicPr>
        <xdr:cNvPr id="3" name="Afbeelding 2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140804" y="713132"/>
          <a:ext cx="1409285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223630</xdr:colOff>
      <xdr:row>62</xdr:row>
      <xdr:rowOff>8282</xdr:rowOff>
    </xdr:from>
    <xdr:ext cx="1408043" cy="546652"/>
    <xdr:pic>
      <xdr:nvPicPr>
        <xdr:cNvPr id="4" name="Afbeelding 3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223630" y="11866907"/>
          <a:ext cx="1408043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60</xdr:row>
      <xdr:rowOff>0</xdr:rowOff>
    </xdr:from>
    <xdr:to>
      <xdr:col>6</xdr:col>
      <xdr:colOff>0</xdr:colOff>
      <xdr:row>64</xdr:row>
      <xdr:rowOff>161925</xdr:rowOff>
    </xdr:to>
    <xdr:pic>
      <xdr:nvPicPr>
        <xdr:cNvPr id="5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147762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251791</xdr:colOff>
      <xdr:row>62</xdr:row>
      <xdr:rowOff>11596</xdr:rowOff>
    </xdr:from>
    <xdr:to>
      <xdr:col>6</xdr:col>
      <xdr:colOff>251791</xdr:colOff>
      <xdr:row>66</xdr:row>
      <xdr:rowOff>148673</xdr:rowOff>
    </xdr:to>
    <xdr:pic>
      <xdr:nvPicPr>
        <xdr:cNvPr id="6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9591" y="11870221"/>
          <a:ext cx="0" cy="97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2409825</xdr:colOff>
      <xdr:row>60</xdr:row>
      <xdr:rowOff>85725</xdr:rowOff>
    </xdr:from>
    <xdr:to>
      <xdr:col>6</xdr:col>
      <xdr:colOff>3114675</xdr:colOff>
      <xdr:row>65</xdr:row>
      <xdr:rowOff>57150</xdr:rowOff>
    </xdr:to>
    <xdr:pic>
      <xdr:nvPicPr>
        <xdr:cNvPr id="7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156335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811331</xdr:colOff>
      <xdr:row>16</xdr:row>
      <xdr:rowOff>99391</xdr:rowOff>
    </xdr:from>
    <xdr:to>
      <xdr:col>7</xdr:col>
      <xdr:colOff>200854</xdr:colOff>
      <xdr:row>18</xdr:row>
      <xdr:rowOff>99391</xdr:rowOff>
    </xdr:to>
    <xdr:pic>
      <xdr:nvPicPr>
        <xdr:cNvPr id="8" name="Afbeelding 3" descr="cid:image002.png@01D2F4B8.632FC300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3440" y="3221934"/>
          <a:ext cx="1493305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2409825</xdr:colOff>
      <xdr:row>2</xdr:row>
      <xdr:rowOff>85725</xdr:rowOff>
    </xdr:from>
    <xdr:to>
      <xdr:col>6</xdr:col>
      <xdr:colOff>3114675</xdr:colOff>
      <xdr:row>7</xdr:row>
      <xdr:rowOff>57150</xdr:rowOff>
    </xdr:to>
    <xdr:pic>
      <xdr:nvPicPr>
        <xdr:cNvPr id="2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09575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140804</xdr:colOff>
      <xdr:row>4</xdr:row>
      <xdr:rowOff>8282</xdr:rowOff>
    </xdr:from>
    <xdr:to>
      <xdr:col>1</xdr:col>
      <xdr:colOff>969064</xdr:colOff>
      <xdr:row>6</xdr:row>
      <xdr:rowOff>173934</xdr:rowOff>
    </xdr:to>
    <xdr:pic>
      <xdr:nvPicPr>
        <xdr:cNvPr id="3" name="Afbeelding 2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140804" y="713132"/>
          <a:ext cx="1409285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223630</xdr:colOff>
      <xdr:row>62</xdr:row>
      <xdr:rowOff>8282</xdr:rowOff>
    </xdr:from>
    <xdr:ext cx="1408043" cy="546652"/>
    <xdr:pic>
      <xdr:nvPicPr>
        <xdr:cNvPr id="4" name="Afbeelding 3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223630" y="11866907"/>
          <a:ext cx="1408043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60</xdr:row>
      <xdr:rowOff>0</xdr:rowOff>
    </xdr:from>
    <xdr:to>
      <xdr:col>6</xdr:col>
      <xdr:colOff>0</xdr:colOff>
      <xdr:row>64</xdr:row>
      <xdr:rowOff>161925</xdr:rowOff>
    </xdr:to>
    <xdr:pic>
      <xdr:nvPicPr>
        <xdr:cNvPr id="5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7800" y="1147762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251791</xdr:colOff>
      <xdr:row>62</xdr:row>
      <xdr:rowOff>11596</xdr:rowOff>
    </xdr:from>
    <xdr:to>
      <xdr:col>6</xdr:col>
      <xdr:colOff>251791</xdr:colOff>
      <xdr:row>66</xdr:row>
      <xdr:rowOff>148673</xdr:rowOff>
    </xdr:to>
    <xdr:pic>
      <xdr:nvPicPr>
        <xdr:cNvPr id="6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9591" y="11870221"/>
          <a:ext cx="0" cy="97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2409825</xdr:colOff>
      <xdr:row>60</xdr:row>
      <xdr:rowOff>85725</xdr:rowOff>
    </xdr:from>
    <xdr:to>
      <xdr:col>6</xdr:col>
      <xdr:colOff>3114675</xdr:colOff>
      <xdr:row>65</xdr:row>
      <xdr:rowOff>57150</xdr:rowOff>
    </xdr:to>
    <xdr:pic>
      <xdr:nvPicPr>
        <xdr:cNvPr id="7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156335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969066</xdr:colOff>
      <xdr:row>15</xdr:row>
      <xdr:rowOff>140804</xdr:rowOff>
    </xdr:from>
    <xdr:to>
      <xdr:col>7</xdr:col>
      <xdr:colOff>24848</xdr:colOff>
      <xdr:row>19</xdr:row>
      <xdr:rowOff>33617</xdr:rowOff>
    </xdr:to>
    <xdr:pic>
      <xdr:nvPicPr>
        <xdr:cNvPr id="9" name="Afbeelding 96" descr="slagersvarken-logo.jp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51175" y="3072847"/>
          <a:ext cx="1159564" cy="654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2409825</xdr:colOff>
      <xdr:row>2</xdr:row>
      <xdr:rowOff>85725</xdr:rowOff>
    </xdr:from>
    <xdr:to>
      <xdr:col>6</xdr:col>
      <xdr:colOff>3114675</xdr:colOff>
      <xdr:row>7</xdr:row>
      <xdr:rowOff>57150</xdr:rowOff>
    </xdr:to>
    <xdr:pic>
      <xdr:nvPicPr>
        <xdr:cNvPr id="2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409575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140804</xdr:colOff>
      <xdr:row>4</xdr:row>
      <xdr:rowOff>8282</xdr:rowOff>
    </xdr:from>
    <xdr:to>
      <xdr:col>1</xdr:col>
      <xdr:colOff>969064</xdr:colOff>
      <xdr:row>6</xdr:row>
      <xdr:rowOff>173934</xdr:rowOff>
    </xdr:to>
    <xdr:pic>
      <xdr:nvPicPr>
        <xdr:cNvPr id="3" name="Afbeelding 2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140804" y="713132"/>
          <a:ext cx="1409285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223630</xdr:colOff>
      <xdr:row>62</xdr:row>
      <xdr:rowOff>8282</xdr:rowOff>
    </xdr:from>
    <xdr:ext cx="1408043" cy="546652"/>
    <xdr:pic>
      <xdr:nvPicPr>
        <xdr:cNvPr id="4" name="Afbeelding 3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223630" y="11866907"/>
          <a:ext cx="1408043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60</xdr:row>
      <xdr:rowOff>0</xdr:rowOff>
    </xdr:from>
    <xdr:to>
      <xdr:col>6</xdr:col>
      <xdr:colOff>0</xdr:colOff>
      <xdr:row>64</xdr:row>
      <xdr:rowOff>161925</xdr:rowOff>
    </xdr:to>
    <xdr:pic>
      <xdr:nvPicPr>
        <xdr:cNvPr id="5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147762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251791</xdr:colOff>
      <xdr:row>62</xdr:row>
      <xdr:rowOff>11596</xdr:rowOff>
    </xdr:from>
    <xdr:to>
      <xdr:col>6</xdr:col>
      <xdr:colOff>251791</xdr:colOff>
      <xdr:row>66</xdr:row>
      <xdr:rowOff>148673</xdr:rowOff>
    </xdr:to>
    <xdr:pic>
      <xdr:nvPicPr>
        <xdr:cNvPr id="6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8191" y="11870221"/>
          <a:ext cx="0" cy="97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2409825</xdr:colOff>
      <xdr:row>60</xdr:row>
      <xdr:rowOff>85725</xdr:rowOff>
    </xdr:from>
    <xdr:to>
      <xdr:col>6</xdr:col>
      <xdr:colOff>3114675</xdr:colOff>
      <xdr:row>65</xdr:row>
      <xdr:rowOff>57150</xdr:rowOff>
    </xdr:to>
    <xdr:pic>
      <xdr:nvPicPr>
        <xdr:cNvPr id="7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10350" y="1156335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2409825</xdr:colOff>
      <xdr:row>2</xdr:row>
      <xdr:rowOff>85725</xdr:rowOff>
    </xdr:from>
    <xdr:to>
      <xdr:col>6</xdr:col>
      <xdr:colOff>3114675</xdr:colOff>
      <xdr:row>7</xdr:row>
      <xdr:rowOff>57150</xdr:rowOff>
    </xdr:to>
    <xdr:pic>
      <xdr:nvPicPr>
        <xdr:cNvPr id="2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09575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140804</xdr:colOff>
      <xdr:row>4</xdr:row>
      <xdr:rowOff>8282</xdr:rowOff>
    </xdr:from>
    <xdr:to>
      <xdr:col>1</xdr:col>
      <xdr:colOff>969064</xdr:colOff>
      <xdr:row>6</xdr:row>
      <xdr:rowOff>173934</xdr:rowOff>
    </xdr:to>
    <xdr:pic>
      <xdr:nvPicPr>
        <xdr:cNvPr id="3" name="Afbeelding 2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140804" y="713132"/>
          <a:ext cx="1409285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223630</xdr:colOff>
      <xdr:row>63</xdr:row>
      <xdr:rowOff>8282</xdr:rowOff>
    </xdr:from>
    <xdr:ext cx="1408043" cy="546652"/>
    <xdr:pic>
      <xdr:nvPicPr>
        <xdr:cNvPr id="4" name="Afbeelding 3" descr="C:\Users\Bruno\AppData\Local\Microsoft\Windows\Temporary Internet Files\Content.Word\Amnimeat-NLFR_Logo-DEF.GIF"/>
        <xdr:cNvPicPr/>
      </xdr:nvPicPr>
      <xdr:blipFill>
        <a:blip xmlns:r="http://schemas.openxmlformats.org/officeDocument/2006/relationships" r:embed="rId3"/>
        <a:srcRect l="23140" t="14429" r="21379" b="11940"/>
        <a:stretch>
          <a:fillRect/>
        </a:stretch>
      </xdr:blipFill>
      <xdr:spPr bwMode="auto">
        <a:xfrm>
          <a:off x="223630" y="12133607"/>
          <a:ext cx="1408043" cy="546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6</xdr:col>
      <xdr:colOff>0</xdr:colOff>
      <xdr:row>61</xdr:row>
      <xdr:rowOff>0</xdr:rowOff>
    </xdr:from>
    <xdr:to>
      <xdr:col>6</xdr:col>
      <xdr:colOff>0</xdr:colOff>
      <xdr:row>65</xdr:row>
      <xdr:rowOff>161925</xdr:rowOff>
    </xdr:to>
    <xdr:pic>
      <xdr:nvPicPr>
        <xdr:cNvPr id="5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11744325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251791</xdr:colOff>
      <xdr:row>63</xdr:row>
      <xdr:rowOff>11596</xdr:rowOff>
    </xdr:from>
    <xdr:to>
      <xdr:col>6</xdr:col>
      <xdr:colOff>251791</xdr:colOff>
      <xdr:row>67</xdr:row>
      <xdr:rowOff>148673</xdr:rowOff>
    </xdr:to>
    <xdr:pic>
      <xdr:nvPicPr>
        <xdr:cNvPr id="6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7241" y="12136921"/>
          <a:ext cx="0" cy="975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2409825</xdr:colOff>
      <xdr:row>61</xdr:row>
      <xdr:rowOff>85725</xdr:rowOff>
    </xdr:from>
    <xdr:to>
      <xdr:col>6</xdr:col>
      <xdr:colOff>3114675</xdr:colOff>
      <xdr:row>66</xdr:row>
      <xdr:rowOff>57150</xdr:rowOff>
    </xdr:to>
    <xdr:pic>
      <xdr:nvPicPr>
        <xdr:cNvPr id="7" name="Afbeelding 5" descr="cid:26D769EE78584399BF641169B50DB732@pc2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11830050"/>
          <a:ext cx="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115956</xdr:colOff>
      <xdr:row>13</xdr:row>
      <xdr:rowOff>91107</xdr:rowOff>
    </xdr:from>
    <xdr:to>
      <xdr:col>6</xdr:col>
      <xdr:colOff>1018760</xdr:colOff>
      <xdr:row>17</xdr:row>
      <xdr:rowOff>92040</xdr:rowOff>
    </xdr:to>
    <xdr:pic>
      <xdr:nvPicPr>
        <xdr:cNvPr id="8" name="Afbeelding 7" descr="https://tse1.mm.bing.net/th?&amp;id=OIP.Mc4407307cda04abd877a805fe19a4d9do0&amp;w=300&amp;h=140&amp;c=0&amp;pid=1.9&amp;rs=0&amp;p=0"/>
        <xdr:cNvPicPr>
          <a:picLocks noChangeAspect="1" noChangeArrowheads="1"/>
        </xdr:cNvPicPr>
      </xdr:nvPicPr>
      <xdr:blipFill>
        <a:blip xmlns:r="http://schemas.openxmlformats.org/officeDocument/2006/relationships" r:embed="rId4" r:link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1406" y="2624757"/>
          <a:ext cx="902804" cy="762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0</xdr:row>
      <xdr:rowOff>0</xdr:rowOff>
    </xdr:from>
    <xdr:to>
      <xdr:col>4</xdr:col>
      <xdr:colOff>1866900</xdr:colOff>
      <xdr:row>2</xdr:row>
      <xdr:rowOff>114300</xdr:rowOff>
    </xdr:to>
    <xdr:pic>
      <xdr:nvPicPr>
        <xdr:cNvPr id="7908" name="Afbeelding 2" descr="LOGO_VitaProject_low_res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0"/>
          <a:ext cx="15525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fo@amnimeat.b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amnimeat.be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info@amnimeat.be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info@amnimeat.be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nfo@amnimeat.be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info@amnimeat.be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info@amnimeat.be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L62"/>
  <sheetViews>
    <sheetView view="pageBreakPreview" topLeftCell="A15" zoomScaleNormal="100" workbookViewId="0">
      <selection activeCell="E46" sqref="E46"/>
    </sheetView>
  </sheetViews>
  <sheetFormatPr defaultRowHeight="12.75" x14ac:dyDescent="0.2"/>
  <cols>
    <col min="1" max="1" width="9.85546875" customWidth="1"/>
    <col min="2" max="2" width="11.85546875" style="19" bestFit="1" customWidth="1"/>
    <col min="3" max="3" width="2.7109375" customWidth="1"/>
    <col min="4" max="4" width="13.28515625" customWidth="1"/>
    <col min="5" max="5" width="23" customWidth="1"/>
    <col min="6" max="6" width="18.42578125" customWidth="1"/>
    <col min="9" max="9" width="18.85546875" bestFit="1" customWidth="1"/>
    <col min="10" max="10" width="20.42578125" bestFit="1" customWidth="1"/>
    <col min="11" max="11" width="18.85546875" bestFit="1" customWidth="1"/>
    <col min="12" max="12" width="20.42578125" bestFit="1" customWidth="1"/>
    <col min="13" max="13" width="28.42578125" bestFit="1" customWidth="1"/>
  </cols>
  <sheetData>
    <row r="1" spans="1:12" x14ac:dyDescent="0.2">
      <c r="A1" t="s">
        <v>0</v>
      </c>
      <c r="I1" s="9"/>
      <c r="L1" s="5"/>
    </row>
    <row r="2" spans="1:12" ht="12.75" customHeight="1" x14ac:dyDescent="0.2">
      <c r="A2" t="s">
        <v>1</v>
      </c>
      <c r="I2" s="16"/>
      <c r="J2" s="12"/>
      <c r="K2" s="11"/>
      <c r="L2" s="13"/>
    </row>
    <row r="3" spans="1:12" x14ac:dyDescent="0.2">
      <c r="A3" t="s">
        <v>2</v>
      </c>
      <c r="I3" s="9"/>
      <c r="L3" s="5"/>
    </row>
    <row r="4" spans="1:12" x14ac:dyDescent="0.2">
      <c r="A4" s="5" t="s">
        <v>24</v>
      </c>
      <c r="I4" s="5"/>
      <c r="L4" s="5"/>
    </row>
    <row r="5" spans="1:12" x14ac:dyDescent="0.2">
      <c r="A5" s="5" t="s">
        <v>25</v>
      </c>
      <c r="D5" t="s">
        <v>3</v>
      </c>
      <c r="I5" s="9"/>
      <c r="L5" s="9"/>
    </row>
    <row r="6" spans="1:12" x14ac:dyDescent="0.2">
      <c r="I6" s="9"/>
      <c r="L6" s="5"/>
    </row>
    <row r="7" spans="1:12" x14ac:dyDescent="0.2">
      <c r="A7" t="s">
        <v>22</v>
      </c>
      <c r="C7" t="s">
        <v>36</v>
      </c>
      <c r="I7" s="5"/>
      <c r="J7" s="5"/>
      <c r="K7" s="5"/>
      <c r="L7" s="14"/>
    </row>
    <row r="8" spans="1:12" x14ac:dyDescent="0.2">
      <c r="F8" s="7"/>
      <c r="I8" s="9"/>
      <c r="L8" s="5"/>
    </row>
    <row r="9" spans="1:12" x14ac:dyDescent="0.2">
      <c r="A9" t="s">
        <v>4</v>
      </c>
      <c r="B9" s="19" t="s">
        <v>19</v>
      </c>
      <c r="F9" s="4"/>
      <c r="I9" s="5"/>
      <c r="L9" s="5"/>
    </row>
    <row r="10" spans="1:12" x14ac:dyDescent="0.2">
      <c r="A10" t="s">
        <v>5</v>
      </c>
      <c r="B10" s="19" t="s">
        <v>29</v>
      </c>
      <c r="I10" s="5"/>
      <c r="L10" s="1"/>
    </row>
    <row r="11" spans="1:12" x14ac:dyDescent="0.2">
      <c r="B11" s="19" t="s">
        <v>20</v>
      </c>
      <c r="I11" s="5"/>
      <c r="L11" s="1"/>
    </row>
    <row r="12" spans="1:12" x14ac:dyDescent="0.2">
      <c r="I12" s="9"/>
      <c r="L12" s="1"/>
    </row>
    <row r="13" spans="1:12" x14ac:dyDescent="0.2">
      <c r="A13" s="8" t="s">
        <v>11</v>
      </c>
      <c r="D13" s="5" t="s">
        <v>33</v>
      </c>
      <c r="E13" s="10"/>
      <c r="I13" s="15"/>
      <c r="J13" s="1"/>
      <c r="K13" s="1"/>
      <c r="L13" s="1"/>
    </row>
    <row r="14" spans="1:12" x14ac:dyDescent="0.2">
      <c r="D14" t="s">
        <v>12</v>
      </c>
      <c r="E14" s="1" t="e">
        <f>VLOOKUP(E13,#REF!,2)</f>
        <v>#REF!</v>
      </c>
      <c r="I14" s="5"/>
      <c r="L14" s="5"/>
    </row>
    <row r="15" spans="1:12" x14ac:dyDescent="0.2">
      <c r="E15" s="1" t="e">
        <f>VLOOKUP(E13,#REF!,3)</f>
        <v>#REF!</v>
      </c>
      <c r="F15" s="4"/>
      <c r="G15" s="4"/>
      <c r="I15" s="5"/>
      <c r="L15" s="5"/>
    </row>
    <row r="16" spans="1:12" x14ac:dyDescent="0.2">
      <c r="D16" t="s">
        <v>6</v>
      </c>
      <c r="E16" s="1" t="e">
        <f>VLOOKUP(E13,#REF!,4)</f>
        <v>#REF!</v>
      </c>
      <c r="F16" s="4"/>
      <c r="I16" s="9"/>
      <c r="L16" s="5"/>
    </row>
    <row r="17" spans="1:12" x14ac:dyDescent="0.2">
      <c r="D17" t="s">
        <v>13</v>
      </c>
      <c r="E17" s="1" t="s">
        <v>14</v>
      </c>
      <c r="F17" s="4"/>
      <c r="G17" s="4"/>
      <c r="I17" s="9"/>
      <c r="J17" s="3"/>
      <c r="K17" s="5"/>
      <c r="L17" s="5"/>
    </row>
    <row r="18" spans="1:12" x14ac:dyDescent="0.2">
      <c r="E18" s="12"/>
      <c r="F18" s="4"/>
      <c r="G18" s="4"/>
      <c r="I18" s="9"/>
      <c r="L18" s="5"/>
    </row>
    <row r="19" spans="1:12" x14ac:dyDescent="0.2">
      <c r="A19" t="s">
        <v>7</v>
      </c>
      <c r="D19" t="s">
        <v>34</v>
      </c>
      <c r="E19" s="10"/>
      <c r="F19" s="4"/>
      <c r="G19" s="4"/>
      <c r="I19" s="5"/>
      <c r="L19" s="5"/>
    </row>
    <row r="20" spans="1:12" x14ac:dyDescent="0.2">
      <c r="D20" t="s">
        <v>12</v>
      </c>
      <c r="E20" s="1" t="e">
        <f>VLOOKUP(E19,#REF!,2)</f>
        <v>#REF!</v>
      </c>
      <c r="F20" s="4"/>
      <c r="G20" s="4"/>
      <c r="I20" s="5"/>
      <c r="L20" s="5"/>
    </row>
    <row r="21" spans="1:12" x14ac:dyDescent="0.2">
      <c r="E21" s="1" t="e">
        <f>VLOOKUP(E19,#REF!,3)</f>
        <v>#REF!</v>
      </c>
      <c r="F21" s="4"/>
      <c r="G21" s="4"/>
      <c r="I21" s="5"/>
      <c r="L21" s="5"/>
    </row>
    <row r="22" spans="1:12" x14ac:dyDescent="0.2">
      <c r="D22" t="s">
        <v>10</v>
      </c>
      <c r="E22" s="1" t="e">
        <f>VLOOKUP(E19,#REF!,4)</f>
        <v>#REF!</v>
      </c>
      <c r="F22" s="4"/>
      <c r="G22" s="4"/>
      <c r="I22" s="5"/>
      <c r="K22" s="5"/>
      <c r="L22" s="5"/>
    </row>
    <row r="23" spans="1:12" x14ac:dyDescent="0.2">
      <c r="D23" t="s">
        <v>13</v>
      </c>
      <c r="E23" s="12" t="s">
        <v>16</v>
      </c>
      <c r="F23" s="4"/>
      <c r="G23" s="4"/>
      <c r="I23" s="5"/>
      <c r="L23" s="5"/>
    </row>
    <row r="24" spans="1:12" x14ac:dyDescent="0.2">
      <c r="C24" t="s">
        <v>18</v>
      </c>
      <c r="E24" s="12"/>
      <c r="F24" s="4"/>
      <c r="G24" s="4"/>
      <c r="I24" s="5"/>
      <c r="L24" s="5"/>
    </row>
    <row r="25" spans="1:12" x14ac:dyDescent="0.2">
      <c r="D25" s="5" t="s">
        <v>23</v>
      </c>
      <c r="E25" s="10"/>
      <c r="F25" s="4"/>
      <c r="G25" s="4"/>
      <c r="I25" s="5"/>
      <c r="L25" s="5"/>
    </row>
    <row r="26" spans="1:12" x14ac:dyDescent="0.2">
      <c r="D26" s="5" t="s">
        <v>12</v>
      </c>
      <c r="E26" s="1" t="e">
        <f>VLOOKUP(E25,#REF!,2)</f>
        <v>#REF!</v>
      </c>
      <c r="F26" s="4"/>
      <c r="G26" s="4"/>
      <c r="I26" s="5"/>
      <c r="L26" s="5"/>
    </row>
    <row r="27" spans="1:12" x14ac:dyDescent="0.2">
      <c r="E27" s="1" t="e">
        <f>VLOOKUP(E25,#REF!,3)</f>
        <v>#REF!</v>
      </c>
      <c r="F27" s="4"/>
      <c r="G27" s="4"/>
      <c r="I27" s="9"/>
      <c r="K27" s="5"/>
      <c r="L27" s="10"/>
    </row>
    <row r="28" spans="1:12" x14ac:dyDescent="0.2">
      <c r="D28" t="s">
        <v>10</v>
      </c>
      <c r="E28" s="1" t="e">
        <f>VLOOKUP(E25,#REF!,4)</f>
        <v>#REF!</v>
      </c>
      <c r="F28" s="4"/>
      <c r="G28" s="4"/>
      <c r="I28" s="15"/>
      <c r="J28" s="1"/>
      <c r="K28" s="10"/>
      <c r="L28" s="10"/>
    </row>
    <row r="29" spans="1:12" x14ac:dyDescent="0.2">
      <c r="D29" t="s">
        <v>13</v>
      </c>
      <c r="E29" s="12" t="s">
        <v>16</v>
      </c>
      <c r="F29" s="4"/>
      <c r="G29" s="4"/>
      <c r="I29" s="9"/>
      <c r="L29" s="1"/>
    </row>
    <row r="30" spans="1:12" x14ac:dyDescent="0.2">
      <c r="E30" s="12"/>
      <c r="F30" s="4"/>
      <c r="G30" s="4"/>
      <c r="I30" s="5"/>
      <c r="L30" s="5"/>
    </row>
    <row r="31" spans="1:12" x14ac:dyDescent="0.2">
      <c r="A31" t="s">
        <v>8</v>
      </c>
      <c r="D31" t="s">
        <v>23</v>
      </c>
      <c r="E31" s="10"/>
      <c r="F31" s="4"/>
      <c r="G31" s="4"/>
      <c r="I31" s="9"/>
      <c r="L31" s="1"/>
    </row>
    <row r="32" spans="1:12" x14ac:dyDescent="0.2">
      <c r="D32" t="s">
        <v>12</v>
      </c>
      <c r="E32" s="1" t="e">
        <f>VLOOKUP(E31,#REF!,2)</f>
        <v>#REF!</v>
      </c>
      <c r="F32" s="4"/>
      <c r="G32" s="4"/>
      <c r="I32" s="9"/>
      <c r="L32" s="5"/>
    </row>
    <row r="33" spans="1:12" x14ac:dyDescent="0.2">
      <c r="E33" s="1" t="e">
        <f>VLOOKUP(E31,#REF!,3)</f>
        <v>#REF!</v>
      </c>
      <c r="F33" s="4"/>
      <c r="G33" s="4"/>
      <c r="I33" s="9"/>
      <c r="L33" s="5"/>
    </row>
    <row r="34" spans="1:12" x14ac:dyDescent="0.2">
      <c r="D34" t="s">
        <v>6</v>
      </c>
      <c r="E34" s="1" t="e">
        <f>VLOOKUP(E31,#REF!,4)</f>
        <v>#REF!</v>
      </c>
      <c r="F34" s="4"/>
      <c r="G34" s="4"/>
      <c r="I34" s="5"/>
      <c r="L34" s="5"/>
    </row>
    <row r="35" spans="1:12" x14ac:dyDescent="0.2">
      <c r="D35" t="s">
        <v>13</v>
      </c>
      <c r="E35" s="1" t="s">
        <v>16</v>
      </c>
      <c r="F35" s="4"/>
      <c r="G35" s="4"/>
      <c r="I35" s="9"/>
      <c r="L35" s="1"/>
    </row>
    <row r="36" spans="1:12" x14ac:dyDescent="0.2">
      <c r="C36" t="s">
        <v>18</v>
      </c>
      <c r="E36" s="12"/>
      <c r="F36" s="4"/>
      <c r="G36" s="4"/>
    </row>
    <row r="37" spans="1:12" x14ac:dyDescent="0.2">
      <c r="D37" t="s">
        <v>35</v>
      </c>
      <c r="E37" s="10"/>
      <c r="F37" s="4"/>
      <c r="G37" s="4"/>
    </row>
    <row r="38" spans="1:12" x14ac:dyDescent="0.2">
      <c r="D38" t="s">
        <v>12</v>
      </c>
      <c r="E38" s="1" t="e">
        <f>VLOOKUP(E37,#REF!,2)</f>
        <v>#REF!</v>
      </c>
      <c r="F38" s="4"/>
      <c r="G38" s="4"/>
    </row>
    <row r="39" spans="1:12" x14ac:dyDescent="0.2">
      <c r="E39" s="1" t="e">
        <f>VLOOKUP(E37,#REF!,3)</f>
        <v>#REF!</v>
      </c>
      <c r="F39" s="4"/>
      <c r="G39" s="4"/>
    </row>
    <row r="40" spans="1:12" x14ac:dyDescent="0.2">
      <c r="D40" t="s">
        <v>6</v>
      </c>
      <c r="E40" s="1" t="e">
        <f>VLOOKUP(E37,#REF!,4)</f>
        <v>#REF!</v>
      </c>
      <c r="F40" s="4"/>
      <c r="G40" s="4" t="s">
        <v>15</v>
      </c>
    </row>
    <row r="41" spans="1:12" x14ac:dyDescent="0.2">
      <c r="D41" t="s">
        <v>13</v>
      </c>
      <c r="E41" s="1" t="s">
        <v>14</v>
      </c>
      <c r="F41" s="4"/>
      <c r="G41" s="4"/>
    </row>
    <row r="42" spans="1:12" x14ac:dyDescent="0.2">
      <c r="E42" s="1"/>
      <c r="F42" s="4"/>
      <c r="G42" s="4"/>
    </row>
    <row r="43" spans="1:12" x14ac:dyDescent="0.2">
      <c r="E43" s="10"/>
    </row>
    <row r="45" spans="1:12" x14ac:dyDescent="0.2">
      <c r="A45" t="s">
        <v>28</v>
      </c>
      <c r="D45" s="3"/>
      <c r="F45" s="6"/>
    </row>
    <row r="47" spans="1:12" x14ac:dyDescent="0.2">
      <c r="E47" s="1"/>
      <c r="F47" s="7"/>
    </row>
    <row r="48" spans="1:12" x14ac:dyDescent="0.2">
      <c r="E48" s="1"/>
      <c r="F48" s="7"/>
    </row>
    <row r="49" spans="5:6" x14ac:dyDescent="0.2">
      <c r="E49" s="2"/>
      <c r="F49" s="4"/>
    </row>
    <row r="50" spans="5:6" x14ac:dyDescent="0.2">
      <c r="E50" s="2"/>
      <c r="F50" s="4"/>
    </row>
    <row r="51" spans="5:6" x14ac:dyDescent="0.2">
      <c r="F51" s="4"/>
    </row>
    <row r="53" spans="5:6" x14ac:dyDescent="0.2">
      <c r="E53" s="1"/>
    </row>
    <row r="54" spans="5:6" x14ac:dyDescent="0.2">
      <c r="E54" s="1"/>
    </row>
    <row r="59" spans="5:6" x14ac:dyDescent="0.2">
      <c r="E59" s="1"/>
    </row>
    <row r="60" spans="5:6" x14ac:dyDescent="0.2">
      <c r="E60" s="1"/>
    </row>
    <row r="61" spans="5:6" x14ac:dyDescent="0.2">
      <c r="E61" s="1"/>
    </row>
    <row r="62" spans="5:6" x14ac:dyDescent="0.2">
      <c r="E62" s="1"/>
    </row>
  </sheetData>
  <phoneticPr fontId="3" type="noConversion"/>
  <pageMargins left="0.74803149606299213" right="0.74803149606299213" top="0.98425196850393704" bottom="0.98425196850393704" header="0.51181102362204722" footer="0.51181102362204722"/>
  <pageSetup paperSize="9" scale="92" orientation="portrait" horizontalDpi="300" verticalDpi="300" r:id="rId1"/>
  <headerFooter alignWithMargins="0"/>
  <rowBreaks count="1" manualBreakCount="1">
    <brk id="45" max="5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AC53"/>
  <sheetViews>
    <sheetView workbookViewId="0">
      <pane xSplit="1" topLeftCell="B1" activePane="topRight" state="frozen"/>
      <selection pane="topRight" activeCell="B10" sqref="B10"/>
    </sheetView>
  </sheetViews>
  <sheetFormatPr defaultRowHeight="12.75" x14ac:dyDescent="0.2"/>
  <cols>
    <col min="1" max="1" width="36.7109375" bestFit="1" customWidth="1"/>
    <col min="2" max="2" width="9.7109375" bestFit="1" customWidth="1"/>
    <col min="3" max="3" width="10.7109375" bestFit="1" customWidth="1"/>
    <col min="4" max="4" width="10.7109375" customWidth="1"/>
    <col min="5" max="6" width="8.28515625" customWidth="1"/>
    <col min="7" max="7" width="10.7109375" customWidth="1"/>
    <col min="8" max="13" width="13.28515625" customWidth="1"/>
    <col min="14" max="15" width="8.28515625" customWidth="1"/>
    <col min="16" max="16" width="10.7109375" customWidth="1"/>
    <col min="17" max="18" width="8.28515625" customWidth="1"/>
    <col min="20" max="21" width="8.28515625" customWidth="1"/>
    <col min="22" max="22" width="10.7109375" customWidth="1"/>
    <col min="23" max="23" width="13.5703125" bestFit="1" customWidth="1"/>
    <col min="24" max="24" width="10.42578125" bestFit="1" customWidth="1"/>
    <col min="25" max="25" width="9.28515625" customWidth="1"/>
    <col min="28" max="28" width="10" bestFit="1" customWidth="1"/>
    <col min="29" max="29" width="16.85546875" bestFit="1" customWidth="1"/>
  </cols>
  <sheetData>
    <row r="1" spans="1:29" x14ac:dyDescent="0.2">
      <c r="A1" s="30" t="s">
        <v>75</v>
      </c>
      <c r="B1" s="28" t="s">
        <v>65</v>
      </c>
      <c r="C1" s="28" t="s">
        <v>65</v>
      </c>
      <c r="D1" s="30" t="s">
        <v>65</v>
      </c>
      <c r="E1" s="28" t="s">
        <v>69</v>
      </c>
      <c r="F1" s="28" t="s">
        <v>69</v>
      </c>
      <c r="G1" s="30" t="s">
        <v>69</v>
      </c>
      <c r="H1" s="28" t="s">
        <v>109</v>
      </c>
      <c r="I1" s="28" t="s">
        <v>109</v>
      </c>
      <c r="J1" s="30" t="s">
        <v>109</v>
      </c>
      <c r="K1" s="28" t="s">
        <v>71</v>
      </c>
      <c r="L1" s="28" t="s">
        <v>71</v>
      </c>
      <c r="M1" s="30" t="s">
        <v>71</v>
      </c>
      <c r="N1" s="28" t="s">
        <v>110</v>
      </c>
      <c r="O1" s="28" t="s">
        <v>110</v>
      </c>
      <c r="P1" s="30" t="s">
        <v>110</v>
      </c>
      <c r="Q1" s="28" t="s">
        <v>73</v>
      </c>
      <c r="R1" s="28" t="s">
        <v>73</v>
      </c>
      <c r="S1" s="30" t="s">
        <v>73</v>
      </c>
      <c r="T1" s="28" t="s">
        <v>74</v>
      </c>
      <c r="U1" s="28" t="s">
        <v>74</v>
      </c>
      <c r="V1" s="30" t="s">
        <v>74</v>
      </c>
      <c r="W1" s="30" t="s">
        <v>112</v>
      </c>
      <c r="X1" s="28" t="s">
        <v>114</v>
      </c>
      <c r="Y1" s="30" t="s">
        <v>115</v>
      </c>
      <c r="Z1" s="28" t="s">
        <v>116</v>
      </c>
      <c r="AA1" s="28" t="s">
        <v>116</v>
      </c>
      <c r="AB1" s="28" t="s">
        <v>293</v>
      </c>
      <c r="AC1" s="28" t="s">
        <v>295</v>
      </c>
    </row>
    <row r="2" spans="1:29" x14ac:dyDescent="0.2">
      <c r="A2" s="30" t="s">
        <v>244</v>
      </c>
      <c r="B2" s="29" t="s">
        <v>107</v>
      </c>
      <c r="C2" s="29" t="s">
        <v>108</v>
      </c>
      <c r="D2" s="28" t="s">
        <v>68</v>
      </c>
      <c r="E2" s="29" t="s">
        <v>107</v>
      </c>
      <c r="F2" s="29" t="s">
        <v>107</v>
      </c>
      <c r="G2" s="28" t="s">
        <v>68</v>
      </c>
      <c r="H2" s="29" t="s">
        <v>107</v>
      </c>
      <c r="I2" s="29" t="s">
        <v>107</v>
      </c>
      <c r="J2" s="28" t="s">
        <v>68</v>
      </c>
      <c r="K2" s="29" t="s">
        <v>107</v>
      </c>
      <c r="L2" s="29" t="s">
        <v>107</v>
      </c>
      <c r="M2" s="28" t="s">
        <v>68</v>
      </c>
      <c r="N2" s="29" t="s">
        <v>107</v>
      </c>
      <c r="O2" s="29" t="s">
        <v>107</v>
      </c>
      <c r="P2" s="28" t="s">
        <v>68</v>
      </c>
      <c r="Q2" s="29" t="s">
        <v>107</v>
      </c>
      <c r="R2" s="29" t="s">
        <v>107</v>
      </c>
      <c r="S2" s="28" t="s">
        <v>68</v>
      </c>
      <c r="T2" s="29" t="s">
        <v>107</v>
      </c>
      <c r="U2" s="29" t="s">
        <v>107</v>
      </c>
      <c r="V2" s="28" t="s">
        <v>68</v>
      </c>
      <c r="W2" s="30"/>
      <c r="X2" s="28" t="s">
        <v>113</v>
      </c>
      <c r="Y2" s="30" t="s">
        <v>113</v>
      </c>
      <c r="Z2" s="28" t="s">
        <v>117</v>
      </c>
      <c r="AA2" s="28" t="s">
        <v>117</v>
      </c>
      <c r="AB2" s="28"/>
      <c r="AC2" s="28"/>
    </row>
    <row r="3" spans="1:29" x14ac:dyDescent="0.2">
      <c r="A3" s="44" t="s">
        <v>179</v>
      </c>
      <c r="B3" s="39" t="s">
        <v>251</v>
      </c>
      <c r="C3" s="33" t="s">
        <v>240</v>
      </c>
      <c r="D3" s="20">
        <v>15</v>
      </c>
      <c r="E3" s="32">
        <v>27</v>
      </c>
      <c r="F3" s="20">
        <v>70</v>
      </c>
      <c r="G3" s="20">
        <v>38.6</v>
      </c>
      <c r="H3" s="32">
        <v>10</v>
      </c>
      <c r="I3" s="34">
        <v>20</v>
      </c>
      <c r="J3" s="34">
        <v>50</v>
      </c>
      <c r="K3" s="32">
        <v>0</v>
      </c>
      <c r="L3" s="34">
        <v>260</v>
      </c>
      <c r="M3" s="34">
        <v>0</v>
      </c>
      <c r="N3" s="32">
        <v>0</v>
      </c>
      <c r="O3" s="34">
        <v>90</v>
      </c>
      <c r="P3" s="34">
        <v>0</v>
      </c>
      <c r="Q3" s="32">
        <v>15</v>
      </c>
      <c r="R3" s="34">
        <v>50</v>
      </c>
      <c r="S3" s="34">
        <v>20</v>
      </c>
      <c r="T3" s="32">
        <v>0.12</v>
      </c>
      <c r="U3" s="34">
        <v>6</v>
      </c>
      <c r="V3" s="34">
        <v>2</v>
      </c>
      <c r="W3" s="31" t="s">
        <v>111</v>
      </c>
      <c r="X3" s="162" t="s">
        <v>290</v>
      </c>
      <c r="Y3" s="162" t="s">
        <v>290</v>
      </c>
      <c r="Z3" s="27">
        <v>6</v>
      </c>
      <c r="AA3" s="160">
        <v>14</v>
      </c>
      <c r="AB3" s="161" t="s">
        <v>294</v>
      </c>
      <c r="AC3" s="161" t="s">
        <v>330</v>
      </c>
    </row>
    <row r="4" spans="1:29" x14ac:dyDescent="0.2">
      <c r="A4" s="45" t="s">
        <v>180</v>
      </c>
      <c r="B4" s="39" t="s">
        <v>249</v>
      </c>
      <c r="C4" s="36" t="s">
        <v>240</v>
      </c>
      <c r="D4" s="33">
        <v>6.4</v>
      </c>
      <c r="E4" s="32">
        <v>9</v>
      </c>
      <c r="F4" s="20">
        <v>70</v>
      </c>
      <c r="G4" s="20">
        <v>12.9</v>
      </c>
      <c r="H4" s="32">
        <v>2</v>
      </c>
      <c r="I4" s="34">
        <v>20</v>
      </c>
      <c r="J4" s="34">
        <v>10</v>
      </c>
      <c r="K4" s="32">
        <v>0</v>
      </c>
      <c r="L4" s="34">
        <v>260</v>
      </c>
      <c r="M4" s="34">
        <v>0</v>
      </c>
      <c r="N4" s="32">
        <v>0</v>
      </c>
      <c r="O4" s="34">
        <v>90</v>
      </c>
      <c r="P4" s="34">
        <v>0</v>
      </c>
      <c r="Q4" s="32">
        <v>10</v>
      </c>
      <c r="R4" s="34">
        <v>50</v>
      </c>
      <c r="S4" s="34">
        <v>20</v>
      </c>
      <c r="T4" s="32">
        <v>0.3</v>
      </c>
      <c r="U4" s="34">
        <v>6</v>
      </c>
      <c r="V4" s="34">
        <v>5</v>
      </c>
      <c r="W4" s="27" t="s">
        <v>111</v>
      </c>
      <c r="X4" s="162" t="s">
        <v>290</v>
      </c>
      <c r="Y4" s="162" t="s">
        <v>290</v>
      </c>
      <c r="Z4" s="27">
        <v>6</v>
      </c>
      <c r="AA4" s="161">
        <v>14</v>
      </c>
      <c r="AB4" s="161" t="s">
        <v>294</v>
      </c>
      <c r="AC4" s="161" t="s">
        <v>330</v>
      </c>
    </row>
    <row r="5" spans="1:29" x14ac:dyDescent="0.2">
      <c r="A5" s="45" t="s">
        <v>181</v>
      </c>
      <c r="B5" s="39" t="s">
        <v>239</v>
      </c>
      <c r="C5" s="33" t="s">
        <v>250</v>
      </c>
      <c r="D5" s="33">
        <v>33</v>
      </c>
      <c r="E5" s="32">
        <v>70</v>
      </c>
      <c r="F5" s="20">
        <v>70</v>
      </c>
      <c r="G5" s="20">
        <v>100</v>
      </c>
      <c r="H5" s="32">
        <v>25</v>
      </c>
      <c r="I5" s="34">
        <v>20</v>
      </c>
      <c r="J5" s="34">
        <v>125</v>
      </c>
      <c r="K5" s="32">
        <v>0</v>
      </c>
      <c r="L5" s="34">
        <v>260</v>
      </c>
      <c r="M5" s="34">
        <v>0</v>
      </c>
      <c r="N5" s="32">
        <v>0</v>
      </c>
      <c r="O5" s="34">
        <v>90</v>
      </c>
      <c r="P5" s="34">
        <v>0</v>
      </c>
      <c r="Q5" s="32">
        <v>6</v>
      </c>
      <c r="R5" s="34">
        <v>50</v>
      </c>
      <c r="S5" s="34">
        <v>12</v>
      </c>
      <c r="T5" s="32">
        <v>6.2E-2</v>
      </c>
      <c r="U5" s="34">
        <v>6</v>
      </c>
      <c r="V5" s="34">
        <v>1</v>
      </c>
      <c r="W5" s="27" t="s">
        <v>111</v>
      </c>
      <c r="X5" s="162" t="s">
        <v>290</v>
      </c>
      <c r="Y5" s="162" t="s">
        <v>290</v>
      </c>
      <c r="Z5" s="27">
        <v>6</v>
      </c>
      <c r="AA5" s="161">
        <v>14</v>
      </c>
      <c r="AB5" s="161" t="s">
        <v>294</v>
      </c>
      <c r="AC5" s="161" t="s">
        <v>330</v>
      </c>
    </row>
    <row r="6" spans="1:29" x14ac:dyDescent="0.2">
      <c r="A6" s="45" t="s">
        <v>182</v>
      </c>
      <c r="B6" s="39" t="s">
        <v>239</v>
      </c>
      <c r="C6" s="33" t="s">
        <v>250</v>
      </c>
      <c r="D6" s="33">
        <v>33</v>
      </c>
      <c r="E6" s="32">
        <v>70</v>
      </c>
      <c r="F6" s="20">
        <v>70</v>
      </c>
      <c r="G6" s="20">
        <v>100</v>
      </c>
      <c r="H6" s="32">
        <v>25</v>
      </c>
      <c r="I6" s="34">
        <v>20</v>
      </c>
      <c r="J6" s="34">
        <v>125</v>
      </c>
      <c r="K6" s="32">
        <v>0</v>
      </c>
      <c r="L6" s="34">
        <v>260</v>
      </c>
      <c r="M6" s="34">
        <v>0</v>
      </c>
      <c r="N6" s="32">
        <v>0</v>
      </c>
      <c r="O6" s="34">
        <v>90</v>
      </c>
      <c r="P6" s="34">
        <v>0</v>
      </c>
      <c r="Q6" s="32">
        <v>6</v>
      </c>
      <c r="R6" s="34">
        <v>50</v>
      </c>
      <c r="S6" s="34">
        <v>12</v>
      </c>
      <c r="T6" s="32">
        <v>6.2E-2</v>
      </c>
      <c r="U6" s="34">
        <v>6</v>
      </c>
      <c r="V6" s="34">
        <v>1</v>
      </c>
      <c r="W6" s="27" t="s">
        <v>111</v>
      </c>
      <c r="X6" s="162" t="s">
        <v>290</v>
      </c>
      <c r="Y6" s="162" t="s">
        <v>290</v>
      </c>
      <c r="Z6" s="27">
        <v>6</v>
      </c>
      <c r="AA6" s="161">
        <v>14</v>
      </c>
      <c r="AB6" s="161" t="s">
        <v>294</v>
      </c>
      <c r="AC6" s="161" t="s">
        <v>330</v>
      </c>
    </row>
    <row r="7" spans="1:29" x14ac:dyDescent="0.2">
      <c r="A7" s="45" t="s">
        <v>344</v>
      </c>
      <c r="B7" s="39" t="s">
        <v>346</v>
      </c>
      <c r="C7" s="36" t="s">
        <v>240</v>
      </c>
      <c r="D7" s="33">
        <v>13.3</v>
      </c>
      <c r="E7" s="32">
        <v>21.9</v>
      </c>
      <c r="F7" s="20">
        <v>70</v>
      </c>
      <c r="G7" s="20">
        <v>31.2</v>
      </c>
      <c r="H7" s="32">
        <v>7.8</v>
      </c>
      <c r="I7" s="34">
        <v>20</v>
      </c>
      <c r="J7" s="34">
        <v>39</v>
      </c>
      <c r="K7" s="32">
        <v>0</v>
      </c>
      <c r="L7" s="34">
        <v>260</v>
      </c>
      <c r="M7" s="34">
        <v>0</v>
      </c>
      <c r="N7" s="32">
        <v>0</v>
      </c>
      <c r="O7" s="34">
        <v>90</v>
      </c>
      <c r="P7" s="34">
        <v>0</v>
      </c>
      <c r="Q7" s="32">
        <v>16.2</v>
      </c>
      <c r="R7" s="34">
        <v>50</v>
      </c>
      <c r="S7" s="34">
        <v>32.4</v>
      </c>
      <c r="T7" s="32">
        <v>0.1</v>
      </c>
      <c r="U7" s="34">
        <v>6</v>
      </c>
      <c r="V7" s="34">
        <v>1.6</v>
      </c>
      <c r="W7" s="27" t="s">
        <v>111</v>
      </c>
      <c r="X7" s="162" t="s">
        <v>290</v>
      </c>
      <c r="Y7" s="162" t="s">
        <v>290</v>
      </c>
      <c r="Z7" s="27">
        <v>6</v>
      </c>
      <c r="AA7" s="161">
        <v>14</v>
      </c>
      <c r="AB7" s="161" t="s">
        <v>294</v>
      </c>
      <c r="AC7" s="161" t="s">
        <v>330</v>
      </c>
    </row>
    <row r="8" spans="1:29" x14ac:dyDescent="0.2">
      <c r="A8" s="45" t="s">
        <v>313</v>
      </c>
      <c r="B8" s="39" t="s">
        <v>346</v>
      </c>
      <c r="C8" s="36" t="s">
        <v>240</v>
      </c>
      <c r="D8" s="33">
        <v>13.3</v>
      </c>
      <c r="E8" s="32">
        <v>21.9</v>
      </c>
      <c r="F8" s="20">
        <v>70</v>
      </c>
      <c r="G8" s="20">
        <v>31.2</v>
      </c>
      <c r="H8" s="32">
        <v>7.8</v>
      </c>
      <c r="I8" s="34">
        <v>20</v>
      </c>
      <c r="J8" s="34">
        <v>39</v>
      </c>
      <c r="K8" s="32">
        <v>0</v>
      </c>
      <c r="L8" s="34">
        <v>260</v>
      </c>
      <c r="M8" s="34">
        <v>0</v>
      </c>
      <c r="N8" s="32">
        <v>0</v>
      </c>
      <c r="O8" s="34">
        <v>90</v>
      </c>
      <c r="P8" s="34">
        <v>0</v>
      </c>
      <c r="Q8" s="32">
        <v>16.2</v>
      </c>
      <c r="R8" s="34">
        <v>50</v>
      </c>
      <c r="S8" s="34">
        <v>32.4</v>
      </c>
      <c r="T8" s="32">
        <v>0.1</v>
      </c>
      <c r="U8" s="34">
        <v>6</v>
      </c>
      <c r="V8" s="34">
        <v>1.6</v>
      </c>
      <c r="W8" s="27" t="s">
        <v>111</v>
      </c>
      <c r="X8" s="162" t="s">
        <v>290</v>
      </c>
      <c r="Y8" s="162" t="s">
        <v>290</v>
      </c>
      <c r="Z8" s="27">
        <v>6</v>
      </c>
      <c r="AA8" s="161">
        <v>14</v>
      </c>
      <c r="AB8" s="161" t="s">
        <v>294</v>
      </c>
      <c r="AC8" s="161" t="s">
        <v>330</v>
      </c>
    </row>
    <row r="9" spans="1:29" x14ac:dyDescent="0.2">
      <c r="A9" s="45" t="s">
        <v>314</v>
      </c>
      <c r="B9" s="39" t="s">
        <v>346</v>
      </c>
      <c r="C9" s="36" t="s">
        <v>240</v>
      </c>
      <c r="D9" s="33">
        <v>13.3</v>
      </c>
      <c r="E9" s="32">
        <v>21.9</v>
      </c>
      <c r="F9" s="20">
        <v>70</v>
      </c>
      <c r="G9" s="20">
        <v>31.2</v>
      </c>
      <c r="H9" s="32">
        <v>7.8</v>
      </c>
      <c r="I9" s="34">
        <v>20</v>
      </c>
      <c r="J9" s="34">
        <v>39</v>
      </c>
      <c r="K9" s="32">
        <v>0</v>
      </c>
      <c r="L9" s="34">
        <v>260</v>
      </c>
      <c r="M9" s="34">
        <v>0</v>
      </c>
      <c r="N9" s="32">
        <v>0</v>
      </c>
      <c r="O9" s="34">
        <v>90</v>
      </c>
      <c r="P9" s="34">
        <v>0</v>
      </c>
      <c r="Q9" s="32">
        <v>16.2</v>
      </c>
      <c r="R9" s="34">
        <v>50</v>
      </c>
      <c r="S9" s="34">
        <v>32.4</v>
      </c>
      <c r="T9" s="32">
        <v>0.1</v>
      </c>
      <c r="U9" s="34">
        <v>6</v>
      </c>
      <c r="V9" s="34">
        <v>1.6</v>
      </c>
      <c r="W9" s="27" t="s">
        <v>111</v>
      </c>
      <c r="X9" s="162" t="s">
        <v>290</v>
      </c>
      <c r="Y9" s="162" t="s">
        <v>290</v>
      </c>
      <c r="Z9" s="27">
        <v>6</v>
      </c>
      <c r="AA9" s="161">
        <v>14</v>
      </c>
      <c r="AB9" s="161" t="s">
        <v>294</v>
      </c>
      <c r="AC9" s="161" t="s">
        <v>330</v>
      </c>
    </row>
    <row r="10" spans="1:29" x14ac:dyDescent="0.2">
      <c r="A10" s="45" t="s">
        <v>365</v>
      </c>
      <c r="B10" s="39" t="s">
        <v>249</v>
      </c>
      <c r="C10" s="36" t="s">
        <v>240</v>
      </c>
      <c r="D10" s="33">
        <v>6.4</v>
      </c>
      <c r="E10" s="32">
        <v>9</v>
      </c>
      <c r="F10" s="20">
        <v>70</v>
      </c>
      <c r="G10" s="20">
        <v>12.9</v>
      </c>
      <c r="H10" s="32">
        <v>2</v>
      </c>
      <c r="I10" s="34">
        <v>20</v>
      </c>
      <c r="J10" s="34">
        <v>10</v>
      </c>
      <c r="K10" s="32">
        <v>0</v>
      </c>
      <c r="L10" s="34">
        <v>260</v>
      </c>
      <c r="M10" s="34">
        <v>0</v>
      </c>
      <c r="N10" s="32">
        <v>0</v>
      </c>
      <c r="O10" s="34">
        <v>90</v>
      </c>
      <c r="P10" s="34">
        <v>0</v>
      </c>
      <c r="Q10" s="32">
        <v>10</v>
      </c>
      <c r="R10" s="34">
        <v>50</v>
      </c>
      <c r="S10" s="34">
        <v>20</v>
      </c>
      <c r="T10" s="32">
        <v>0.3</v>
      </c>
      <c r="U10" s="34">
        <v>6</v>
      </c>
      <c r="V10" s="34">
        <v>5</v>
      </c>
      <c r="W10" s="27" t="s">
        <v>111</v>
      </c>
      <c r="X10" s="162" t="s">
        <v>290</v>
      </c>
      <c r="Y10" s="162" t="s">
        <v>290</v>
      </c>
      <c r="Z10" s="27">
        <v>6</v>
      </c>
      <c r="AA10" s="161">
        <v>14</v>
      </c>
      <c r="AB10" s="161" t="s">
        <v>294</v>
      </c>
      <c r="AC10" s="161" t="s">
        <v>330</v>
      </c>
    </row>
    <row r="11" spans="1:29" x14ac:dyDescent="0.2">
      <c r="A11" s="45" t="s">
        <v>345</v>
      </c>
      <c r="B11" s="39" t="s">
        <v>346</v>
      </c>
      <c r="C11" s="36" t="s">
        <v>240</v>
      </c>
      <c r="D11" s="33">
        <v>13.3</v>
      </c>
      <c r="E11" s="32">
        <v>21.9</v>
      </c>
      <c r="F11" s="20">
        <v>70</v>
      </c>
      <c r="G11" s="20">
        <v>31.2</v>
      </c>
      <c r="H11" s="32">
        <v>7.8</v>
      </c>
      <c r="I11" s="34">
        <v>20</v>
      </c>
      <c r="J11" s="34">
        <v>39</v>
      </c>
      <c r="K11" s="32">
        <v>0</v>
      </c>
      <c r="L11" s="34">
        <v>260</v>
      </c>
      <c r="M11" s="34">
        <v>0</v>
      </c>
      <c r="N11" s="32">
        <v>0</v>
      </c>
      <c r="O11" s="34">
        <v>90</v>
      </c>
      <c r="P11" s="34">
        <v>0</v>
      </c>
      <c r="Q11" s="32">
        <v>16.2</v>
      </c>
      <c r="R11" s="34">
        <v>50</v>
      </c>
      <c r="S11" s="34">
        <v>32.4</v>
      </c>
      <c r="T11" s="32">
        <v>0.1</v>
      </c>
      <c r="U11" s="34">
        <v>6</v>
      </c>
      <c r="V11" s="34">
        <v>1.6</v>
      </c>
      <c r="W11" s="27" t="s">
        <v>111</v>
      </c>
      <c r="X11" s="162" t="s">
        <v>290</v>
      </c>
      <c r="Y11" s="162" t="s">
        <v>290</v>
      </c>
      <c r="Z11" s="27">
        <v>6</v>
      </c>
      <c r="AA11" s="161">
        <v>14</v>
      </c>
      <c r="AB11" s="161" t="s">
        <v>294</v>
      </c>
      <c r="AC11" s="161" t="s">
        <v>330</v>
      </c>
    </row>
    <row r="12" spans="1:29" x14ac:dyDescent="0.2">
      <c r="A12" s="45" t="s">
        <v>183</v>
      </c>
      <c r="B12" s="39" t="s">
        <v>347</v>
      </c>
      <c r="C12" s="36" t="s">
        <v>240</v>
      </c>
      <c r="D12" s="33">
        <v>7.9</v>
      </c>
      <c r="E12" s="32">
        <v>8.1999999999999993</v>
      </c>
      <c r="F12" s="20">
        <v>70</v>
      </c>
      <c r="G12" s="20">
        <v>11.7</v>
      </c>
      <c r="H12" s="32">
        <v>2.9</v>
      </c>
      <c r="I12" s="34">
        <v>20</v>
      </c>
      <c r="J12" s="34">
        <v>14.5</v>
      </c>
      <c r="K12" s="32">
        <v>0</v>
      </c>
      <c r="L12" s="34">
        <v>260</v>
      </c>
      <c r="M12" s="34">
        <v>0</v>
      </c>
      <c r="N12" s="32">
        <v>0</v>
      </c>
      <c r="O12" s="34">
        <v>90</v>
      </c>
      <c r="P12" s="34">
        <v>0</v>
      </c>
      <c r="Q12" s="32">
        <v>20.8</v>
      </c>
      <c r="R12" s="34">
        <v>50</v>
      </c>
      <c r="S12" s="34">
        <v>41.6</v>
      </c>
      <c r="T12" s="32">
        <v>0.1</v>
      </c>
      <c r="U12" s="34">
        <v>6</v>
      </c>
      <c r="V12" s="34">
        <v>1.7</v>
      </c>
      <c r="W12" s="27" t="s">
        <v>111</v>
      </c>
      <c r="X12" s="162" t="s">
        <v>290</v>
      </c>
      <c r="Y12" s="162" t="s">
        <v>290</v>
      </c>
      <c r="Z12" s="27">
        <v>6</v>
      </c>
      <c r="AA12" s="161">
        <v>14</v>
      </c>
      <c r="AB12" s="161" t="s">
        <v>294</v>
      </c>
      <c r="AC12" s="161" t="s">
        <v>330</v>
      </c>
    </row>
    <row r="13" spans="1:29" x14ac:dyDescent="0.2">
      <c r="A13" s="45" t="s">
        <v>184</v>
      </c>
      <c r="B13" s="39" t="s">
        <v>347</v>
      </c>
      <c r="C13" s="36" t="s">
        <v>240</v>
      </c>
      <c r="D13" s="33">
        <v>7.9</v>
      </c>
      <c r="E13" s="32">
        <v>8.1999999999999993</v>
      </c>
      <c r="F13" s="20">
        <v>70</v>
      </c>
      <c r="G13" s="20">
        <v>11.7</v>
      </c>
      <c r="H13" s="32">
        <v>2.9</v>
      </c>
      <c r="I13" s="34">
        <v>20</v>
      </c>
      <c r="J13" s="34">
        <v>14.5</v>
      </c>
      <c r="K13" s="32">
        <v>0</v>
      </c>
      <c r="L13" s="34">
        <v>260</v>
      </c>
      <c r="M13" s="34">
        <v>0</v>
      </c>
      <c r="N13" s="32">
        <v>0</v>
      </c>
      <c r="O13" s="34">
        <v>90</v>
      </c>
      <c r="P13" s="34">
        <v>0</v>
      </c>
      <c r="Q13" s="32">
        <v>20.8</v>
      </c>
      <c r="R13" s="34">
        <v>50</v>
      </c>
      <c r="S13" s="34">
        <v>41.6</v>
      </c>
      <c r="T13" s="32">
        <v>0.1</v>
      </c>
      <c r="U13" s="34">
        <v>6</v>
      </c>
      <c r="V13" s="34">
        <v>1.7</v>
      </c>
      <c r="W13" s="27" t="s">
        <v>111</v>
      </c>
      <c r="X13" s="162" t="s">
        <v>290</v>
      </c>
      <c r="Y13" s="162" t="s">
        <v>290</v>
      </c>
      <c r="Z13" s="27">
        <v>6</v>
      </c>
      <c r="AA13" s="161">
        <v>14</v>
      </c>
      <c r="AB13" s="161" t="s">
        <v>294</v>
      </c>
      <c r="AC13" s="161" t="s">
        <v>330</v>
      </c>
    </row>
    <row r="14" spans="1:29" x14ac:dyDescent="0.2">
      <c r="A14" s="45" t="s">
        <v>185</v>
      </c>
      <c r="B14" s="39" t="s">
        <v>346</v>
      </c>
      <c r="C14" s="36" t="s">
        <v>240</v>
      </c>
      <c r="D14" s="33">
        <v>13.3</v>
      </c>
      <c r="E14" s="32">
        <v>21.9</v>
      </c>
      <c r="F14" s="20">
        <v>70</v>
      </c>
      <c r="G14" s="20">
        <v>31.2</v>
      </c>
      <c r="H14" s="32">
        <v>7.8</v>
      </c>
      <c r="I14" s="34">
        <v>20</v>
      </c>
      <c r="J14" s="34">
        <v>39</v>
      </c>
      <c r="K14" s="32">
        <v>0</v>
      </c>
      <c r="L14" s="34">
        <v>260</v>
      </c>
      <c r="M14" s="34">
        <v>0</v>
      </c>
      <c r="N14" s="32">
        <v>0</v>
      </c>
      <c r="O14" s="34">
        <v>90</v>
      </c>
      <c r="P14" s="34">
        <v>0</v>
      </c>
      <c r="Q14" s="32">
        <v>16.2</v>
      </c>
      <c r="R14" s="34">
        <v>50</v>
      </c>
      <c r="S14" s="34">
        <v>32.4</v>
      </c>
      <c r="T14" s="32">
        <v>0.1</v>
      </c>
      <c r="U14" s="34">
        <v>6</v>
      </c>
      <c r="V14" s="34">
        <v>1.6</v>
      </c>
      <c r="W14" s="27" t="s">
        <v>111</v>
      </c>
      <c r="X14" s="162" t="s">
        <v>290</v>
      </c>
      <c r="Y14" s="162" t="s">
        <v>290</v>
      </c>
      <c r="Z14" s="27">
        <v>6</v>
      </c>
      <c r="AA14" s="161">
        <v>14</v>
      </c>
      <c r="AB14" s="161" t="s">
        <v>294</v>
      </c>
      <c r="AC14" s="161" t="s">
        <v>330</v>
      </c>
    </row>
    <row r="15" spans="1:29" x14ac:dyDescent="0.2">
      <c r="A15" s="45" t="s">
        <v>186</v>
      </c>
      <c r="B15" s="39" t="s">
        <v>249</v>
      </c>
      <c r="C15" s="36" t="s">
        <v>240</v>
      </c>
      <c r="D15" s="33">
        <v>6.4</v>
      </c>
      <c r="E15" s="32">
        <v>9</v>
      </c>
      <c r="F15" s="20">
        <v>70</v>
      </c>
      <c r="G15" s="20">
        <v>12.9</v>
      </c>
      <c r="H15" s="32">
        <v>2</v>
      </c>
      <c r="I15" s="34">
        <v>20</v>
      </c>
      <c r="J15" s="34">
        <v>10</v>
      </c>
      <c r="K15" s="32">
        <v>0</v>
      </c>
      <c r="L15" s="34">
        <v>260</v>
      </c>
      <c r="M15" s="34">
        <v>0</v>
      </c>
      <c r="N15" s="32">
        <v>0</v>
      </c>
      <c r="O15" s="34">
        <v>90</v>
      </c>
      <c r="P15" s="34">
        <v>0</v>
      </c>
      <c r="Q15" s="32">
        <v>10</v>
      </c>
      <c r="R15" s="34">
        <v>50</v>
      </c>
      <c r="S15" s="34">
        <v>20</v>
      </c>
      <c r="T15" s="32">
        <v>0.3</v>
      </c>
      <c r="U15" s="34">
        <v>6</v>
      </c>
      <c r="V15" s="34">
        <v>5</v>
      </c>
      <c r="W15" s="27" t="s">
        <v>111</v>
      </c>
      <c r="X15" s="162" t="s">
        <v>290</v>
      </c>
      <c r="Y15" s="162" t="s">
        <v>290</v>
      </c>
      <c r="Z15" s="27">
        <v>6</v>
      </c>
      <c r="AA15" s="161">
        <v>14</v>
      </c>
      <c r="AB15" s="161" t="s">
        <v>294</v>
      </c>
      <c r="AC15" s="161" t="s">
        <v>330</v>
      </c>
    </row>
    <row r="16" spans="1:29" x14ac:dyDescent="0.2">
      <c r="A16" s="45" t="s">
        <v>187</v>
      </c>
      <c r="B16" s="39" t="s">
        <v>348</v>
      </c>
      <c r="C16" s="36" t="s">
        <v>240</v>
      </c>
      <c r="D16" s="33">
        <v>10.199999999999999</v>
      </c>
      <c r="E16" s="32">
        <v>14</v>
      </c>
      <c r="F16" s="20">
        <v>70</v>
      </c>
      <c r="G16" s="20">
        <v>20</v>
      </c>
      <c r="H16" s="32">
        <v>5.8</v>
      </c>
      <c r="I16" s="34">
        <v>20</v>
      </c>
      <c r="J16" s="34">
        <v>29</v>
      </c>
      <c r="K16" s="32">
        <v>0</v>
      </c>
      <c r="L16" s="34">
        <v>260</v>
      </c>
      <c r="M16" s="34">
        <v>0</v>
      </c>
      <c r="N16" s="32">
        <v>0</v>
      </c>
      <c r="O16" s="34">
        <v>90</v>
      </c>
      <c r="P16" s="34">
        <v>0</v>
      </c>
      <c r="Q16" s="32">
        <v>19</v>
      </c>
      <c r="R16" s="34">
        <v>50</v>
      </c>
      <c r="S16" s="34">
        <v>38</v>
      </c>
      <c r="T16" s="32">
        <v>0.1</v>
      </c>
      <c r="U16" s="34">
        <v>6</v>
      </c>
      <c r="V16" s="34">
        <v>1.7</v>
      </c>
      <c r="W16" s="27" t="s">
        <v>111</v>
      </c>
      <c r="X16" s="162" t="s">
        <v>290</v>
      </c>
      <c r="Y16" s="162" t="s">
        <v>290</v>
      </c>
      <c r="Z16" s="27">
        <v>6</v>
      </c>
      <c r="AA16" s="161">
        <v>14</v>
      </c>
      <c r="AB16" s="161" t="s">
        <v>294</v>
      </c>
      <c r="AC16" s="161" t="s">
        <v>330</v>
      </c>
    </row>
    <row r="17" spans="1:29" x14ac:dyDescent="0.2">
      <c r="A17" s="45" t="s">
        <v>188</v>
      </c>
      <c r="B17" s="39" t="s">
        <v>348</v>
      </c>
      <c r="C17" s="36" t="s">
        <v>240</v>
      </c>
      <c r="D17" s="33">
        <v>10.199999999999999</v>
      </c>
      <c r="E17" s="32">
        <v>14</v>
      </c>
      <c r="F17" s="20">
        <v>70</v>
      </c>
      <c r="G17" s="20">
        <v>20</v>
      </c>
      <c r="H17" s="32">
        <v>5.8</v>
      </c>
      <c r="I17" s="34">
        <v>20</v>
      </c>
      <c r="J17" s="34">
        <v>29</v>
      </c>
      <c r="K17" s="32">
        <v>0</v>
      </c>
      <c r="L17" s="34">
        <v>260</v>
      </c>
      <c r="M17" s="34">
        <v>0</v>
      </c>
      <c r="N17" s="32">
        <v>0</v>
      </c>
      <c r="O17" s="34">
        <v>90</v>
      </c>
      <c r="P17" s="34">
        <v>0</v>
      </c>
      <c r="Q17" s="32">
        <v>19</v>
      </c>
      <c r="R17" s="34">
        <v>50</v>
      </c>
      <c r="S17" s="34">
        <v>38</v>
      </c>
      <c r="T17" s="32">
        <v>0.1</v>
      </c>
      <c r="U17" s="34">
        <v>6</v>
      </c>
      <c r="V17" s="34">
        <v>1.7</v>
      </c>
      <c r="W17" s="27" t="s">
        <v>111</v>
      </c>
      <c r="X17" s="162" t="s">
        <v>290</v>
      </c>
      <c r="Y17" s="162" t="s">
        <v>290</v>
      </c>
      <c r="Z17" s="27">
        <v>6</v>
      </c>
      <c r="AA17" s="161">
        <v>14</v>
      </c>
      <c r="AB17" s="161" t="s">
        <v>294</v>
      </c>
      <c r="AC17" s="161" t="s">
        <v>330</v>
      </c>
    </row>
    <row r="18" spans="1:29" x14ac:dyDescent="0.2">
      <c r="A18" s="45" t="s">
        <v>189</v>
      </c>
      <c r="B18" s="39" t="s">
        <v>348</v>
      </c>
      <c r="C18" s="36" t="s">
        <v>240</v>
      </c>
      <c r="D18" s="33">
        <v>10.199999999999999</v>
      </c>
      <c r="E18" s="32">
        <v>14</v>
      </c>
      <c r="F18" s="20">
        <v>70</v>
      </c>
      <c r="G18" s="20">
        <v>20</v>
      </c>
      <c r="H18" s="32">
        <v>5.8</v>
      </c>
      <c r="I18" s="34">
        <v>20</v>
      </c>
      <c r="J18" s="34">
        <v>29</v>
      </c>
      <c r="K18" s="32">
        <v>0</v>
      </c>
      <c r="L18" s="34">
        <v>260</v>
      </c>
      <c r="M18" s="34">
        <v>0</v>
      </c>
      <c r="N18" s="32">
        <v>0</v>
      </c>
      <c r="O18" s="34">
        <v>90</v>
      </c>
      <c r="P18" s="34">
        <v>0</v>
      </c>
      <c r="Q18" s="32">
        <v>19</v>
      </c>
      <c r="R18" s="34">
        <v>50</v>
      </c>
      <c r="S18" s="34">
        <v>38</v>
      </c>
      <c r="T18" s="32">
        <v>0.1</v>
      </c>
      <c r="U18" s="34">
        <v>6</v>
      </c>
      <c r="V18" s="34">
        <v>1.7</v>
      </c>
      <c r="W18" s="27" t="s">
        <v>111</v>
      </c>
      <c r="X18" s="162" t="s">
        <v>290</v>
      </c>
      <c r="Y18" s="162" t="s">
        <v>290</v>
      </c>
      <c r="Z18" s="27">
        <v>6</v>
      </c>
      <c r="AA18" s="161">
        <v>14</v>
      </c>
      <c r="AB18" s="161" t="s">
        <v>294</v>
      </c>
      <c r="AC18" s="161" t="s">
        <v>330</v>
      </c>
    </row>
    <row r="19" spans="1:29" x14ac:dyDescent="0.2">
      <c r="A19" s="45" t="s">
        <v>190</v>
      </c>
      <c r="B19" s="39" t="s">
        <v>251</v>
      </c>
      <c r="C19" s="33" t="s">
        <v>240</v>
      </c>
      <c r="D19" s="20">
        <v>15</v>
      </c>
      <c r="E19" s="32">
        <v>27</v>
      </c>
      <c r="F19" s="20">
        <v>70</v>
      </c>
      <c r="G19" s="20">
        <v>38.6</v>
      </c>
      <c r="H19" s="32">
        <v>10</v>
      </c>
      <c r="I19" s="34">
        <v>20</v>
      </c>
      <c r="J19" s="34">
        <v>50</v>
      </c>
      <c r="K19" s="32">
        <v>0</v>
      </c>
      <c r="L19" s="34">
        <v>260</v>
      </c>
      <c r="M19" s="34">
        <v>0</v>
      </c>
      <c r="N19" s="32">
        <v>0</v>
      </c>
      <c r="O19" s="34">
        <v>90</v>
      </c>
      <c r="P19" s="34">
        <v>0</v>
      </c>
      <c r="Q19" s="32">
        <v>15</v>
      </c>
      <c r="R19" s="34">
        <v>50</v>
      </c>
      <c r="S19" s="34">
        <v>20</v>
      </c>
      <c r="T19" s="32">
        <v>0.12</v>
      </c>
      <c r="U19" s="34">
        <v>6</v>
      </c>
      <c r="V19" s="34">
        <v>2</v>
      </c>
      <c r="W19" s="27" t="s">
        <v>111</v>
      </c>
      <c r="X19" s="162" t="s">
        <v>290</v>
      </c>
      <c r="Y19" s="162" t="s">
        <v>290</v>
      </c>
      <c r="Z19" s="27">
        <v>6</v>
      </c>
      <c r="AA19" s="161">
        <v>14</v>
      </c>
      <c r="AB19" s="161" t="s">
        <v>294</v>
      </c>
      <c r="AC19" s="161" t="s">
        <v>330</v>
      </c>
    </row>
    <row r="20" spans="1:29" x14ac:dyDescent="0.2">
      <c r="A20" s="45" t="s">
        <v>191</v>
      </c>
      <c r="B20" s="39" t="s">
        <v>251</v>
      </c>
      <c r="C20" s="33" t="s">
        <v>240</v>
      </c>
      <c r="D20" s="20">
        <v>15</v>
      </c>
      <c r="E20" s="32">
        <v>27</v>
      </c>
      <c r="F20" s="20">
        <v>70</v>
      </c>
      <c r="G20" s="20">
        <v>38.6</v>
      </c>
      <c r="H20" s="32">
        <v>10</v>
      </c>
      <c r="I20" s="34">
        <v>20</v>
      </c>
      <c r="J20" s="34">
        <v>50</v>
      </c>
      <c r="K20" s="32">
        <v>0</v>
      </c>
      <c r="L20" s="34">
        <v>260</v>
      </c>
      <c r="M20" s="34">
        <v>0</v>
      </c>
      <c r="N20" s="32">
        <v>0</v>
      </c>
      <c r="O20" s="34">
        <v>90</v>
      </c>
      <c r="P20" s="34">
        <v>0</v>
      </c>
      <c r="Q20" s="32">
        <v>15</v>
      </c>
      <c r="R20" s="34">
        <v>50</v>
      </c>
      <c r="S20" s="34">
        <v>20</v>
      </c>
      <c r="T20" s="32">
        <v>0.12</v>
      </c>
      <c r="U20" s="34">
        <v>6</v>
      </c>
      <c r="V20" s="34">
        <v>2</v>
      </c>
      <c r="W20" s="27" t="s">
        <v>111</v>
      </c>
      <c r="X20" s="162" t="s">
        <v>290</v>
      </c>
      <c r="Y20" s="162" t="s">
        <v>290</v>
      </c>
      <c r="Z20" s="27">
        <v>6</v>
      </c>
      <c r="AA20" s="161">
        <v>14</v>
      </c>
      <c r="AB20" s="161" t="s">
        <v>294</v>
      </c>
      <c r="AC20" s="161" t="s">
        <v>330</v>
      </c>
    </row>
    <row r="21" spans="1:29" x14ac:dyDescent="0.2">
      <c r="A21" s="45" t="s">
        <v>192</v>
      </c>
      <c r="B21" s="40" t="s">
        <v>258</v>
      </c>
      <c r="C21" s="36" t="s">
        <v>240</v>
      </c>
      <c r="D21" s="20">
        <v>18.899999999999999</v>
      </c>
      <c r="E21" s="32">
        <v>33</v>
      </c>
      <c r="F21" s="20">
        <v>70</v>
      </c>
      <c r="G21" s="20">
        <v>47.1</v>
      </c>
      <c r="H21" s="32">
        <v>12</v>
      </c>
      <c r="I21" s="34">
        <v>20</v>
      </c>
      <c r="J21" s="34">
        <v>60</v>
      </c>
      <c r="K21" s="32">
        <v>0</v>
      </c>
      <c r="L21" s="34">
        <v>260</v>
      </c>
      <c r="M21" s="34">
        <v>0</v>
      </c>
      <c r="N21" s="32">
        <v>0</v>
      </c>
      <c r="O21" s="34">
        <v>90</v>
      </c>
      <c r="P21" s="34">
        <v>0</v>
      </c>
      <c r="Q21" s="32">
        <v>18</v>
      </c>
      <c r="R21" s="34">
        <v>50</v>
      </c>
      <c r="S21" s="34">
        <v>36</v>
      </c>
      <c r="T21" s="32">
        <v>0.24</v>
      </c>
      <c r="U21" s="34">
        <v>6</v>
      </c>
      <c r="V21" s="34">
        <v>4</v>
      </c>
      <c r="W21" s="27" t="s">
        <v>111</v>
      </c>
      <c r="X21" s="162" t="s">
        <v>290</v>
      </c>
      <c r="Y21" s="162" t="s">
        <v>290</v>
      </c>
      <c r="Z21" s="27">
        <v>6</v>
      </c>
      <c r="AA21" s="161">
        <v>14</v>
      </c>
      <c r="AB21" s="161" t="s">
        <v>294</v>
      </c>
      <c r="AC21" s="161" t="s">
        <v>330</v>
      </c>
    </row>
    <row r="22" spans="1:29" x14ac:dyDescent="0.2">
      <c r="A22" s="45" t="s">
        <v>193</v>
      </c>
      <c r="B22" s="40" t="s">
        <v>258</v>
      </c>
      <c r="C22" s="36" t="s">
        <v>240</v>
      </c>
      <c r="D22" s="20">
        <v>18.899999999999999</v>
      </c>
      <c r="E22" s="32">
        <v>33</v>
      </c>
      <c r="F22" s="20">
        <v>70</v>
      </c>
      <c r="G22" s="20">
        <v>47.1</v>
      </c>
      <c r="H22" s="32">
        <v>12</v>
      </c>
      <c r="I22" s="34">
        <v>20</v>
      </c>
      <c r="J22" s="34">
        <v>60</v>
      </c>
      <c r="K22" s="32">
        <v>0</v>
      </c>
      <c r="L22" s="34">
        <v>260</v>
      </c>
      <c r="M22" s="34">
        <v>0</v>
      </c>
      <c r="N22" s="32">
        <v>0</v>
      </c>
      <c r="O22" s="34">
        <v>90</v>
      </c>
      <c r="P22" s="34">
        <v>0</v>
      </c>
      <c r="Q22" s="32">
        <v>18</v>
      </c>
      <c r="R22" s="34">
        <v>50</v>
      </c>
      <c r="S22" s="34">
        <v>36</v>
      </c>
      <c r="T22" s="32">
        <v>0.24</v>
      </c>
      <c r="U22" s="34">
        <v>6</v>
      </c>
      <c r="V22" s="34">
        <v>4</v>
      </c>
      <c r="W22" s="27" t="s">
        <v>111</v>
      </c>
      <c r="X22" s="162" t="s">
        <v>290</v>
      </c>
      <c r="Y22" s="162" t="s">
        <v>290</v>
      </c>
      <c r="Z22" s="27">
        <v>6</v>
      </c>
      <c r="AA22" s="161">
        <v>14</v>
      </c>
      <c r="AB22" s="161" t="s">
        <v>294</v>
      </c>
      <c r="AC22" s="161" t="s">
        <v>330</v>
      </c>
    </row>
    <row r="23" spans="1:29" x14ac:dyDescent="0.2">
      <c r="A23" s="45" t="s">
        <v>194</v>
      </c>
      <c r="B23" s="39" t="s">
        <v>239</v>
      </c>
      <c r="C23" s="36" t="s">
        <v>240</v>
      </c>
      <c r="D23" s="33">
        <v>33</v>
      </c>
      <c r="E23" s="32">
        <v>70</v>
      </c>
      <c r="F23" s="20">
        <v>70</v>
      </c>
      <c r="G23" s="20">
        <v>100</v>
      </c>
      <c r="H23" s="32">
        <v>25</v>
      </c>
      <c r="I23" s="34">
        <v>20</v>
      </c>
      <c r="J23" s="34">
        <v>125</v>
      </c>
      <c r="K23" s="32">
        <v>0</v>
      </c>
      <c r="L23" s="34">
        <v>260</v>
      </c>
      <c r="M23" s="34">
        <v>0</v>
      </c>
      <c r="N23" s="32">
        <v>0</v>
      </c>
      <c r="O23" s="34">
        <v>90</v>
      </c>
      <c r="P23" s="34">
        <v>0</v>
      </c>
      <c r="Q23" s="32">
        <v>6</v>
      </c>
      <c r="R23" s="34">
        <v>50</v>
      </c>
      <c r="S23" s="34">
        <v>12</v>
      </c>
      <c r="T23" s="32">
        <v>6.2E-2</v>
      </c>
      <c r="U23" s="34">
        <v>6</v>
      </c>
      <c r="V23" s="34">
        <v>1</v>
      </c>
      <c r="W23" s="27" t="s">
        <v>111</v>
      </c>
      <c r="X23" s="162" t="s">
        <v>290</v>
      </c>
      <c r="Y23" s="162" t="s">
        <v>290</v>
      </c>
      <c r="Z23" s="27">
        <v>6</v>
      </c>
      <c r="AA23" s="161">
        <v>14</v>
      </c>
      <c r="AB23" s="161" t="s">
        <v>294</v>
      </c>
      <c r="AC23" s="161" t="s">
        <v>330</v>
      </c>
    </row>
    <row r="24" spans="1:29" x14ac:dyDescent="0.2">
      <c r="A24" s="45" t="s">
        <v>195</v>
      </c>
      <c r="B24" s="39" t="s">
        <v>239</v>
      </c>
      <c r="C24" s="36" t="s">
        <v>240</v>
      </c>
      <c r="D24" s="33">
        <v>33</v>
      </c>
      <c r="E24" s="32">
        <v>70</v>
      </c>
      <c r="F24" s="20">
        <v>70</v>
      </c>
      <c r="G24" s="20">
        <v>100</v>
      </c>
      <c r="H24" s="32">
        <v>25</v>
      </c>
      <c r="I24" s="34">
        <v>20</v>
      </c>
      <c r="J24" s="34">
        <v>125</v>
      </c>
      <c r="K24" s="32">
        <v>0</v>
      </c>
      <c r="L24" s="34">
        <v>260</v>
      </c>
      <c r="M24" s="34">
        <v>0</v>
      </c>
      <c r="N24" s="32">
        <v>0</v>
      </c>
      <c r="O24" s="34">
        <v>90</v>
      </c>
      <c r="P24" s="34">
        <v>0</v>
      </c>
      <c r="Q24" s="32">
        <v>6</v>
      </c>
      <c r="R24" s="34">
        <v>50</v>
      </c>
      <c r="S24" s="34">
        <v>12</v>
      </c>
      <c r="T24" s="32">
        <v>6.2E-2</v>
      </c>
      <c r="U24" s="34">
        <v>6</v>
      </c>
      <c r="V24" s="34">
        <v>1</v>
      </c>
      <c r="W24" s="27" t="s">
        <v>111</v>
      </c>
      <c r="X24" s="162" t="s">
        <v>290</v>
      </c>
      <c r="Y24" s="162" t="s">
        <v>290</v>
      </c>
      <c r="Z24" s="27">
        <v>6</v>
      </c>
      <c r="AA24" s="161">
        <v>14</v>
      </c>
      <c r="AB24" s="161" t="s">
        <v>294</v>
      </c>
      <c r="AC24" s="161" t="s">
        <v>330</v>
      </c>
    </row>
    <row r="25" spans="1:29" x14ac:dyDescent="0.2">
      <c r="A25" s="45" t="s">
        <v>196</v>
      </c>
      <c r="B25" s="40" t="s">
        <v>255</v>
      </c>
      <c r="C25" s="36" t="s">
        <v>240</v>
      </c>
      <c r="D25" s="33">
        <v>10.6</v>
      </c>
      <c r="E25" s="32">
        <v>13</v>
      </c>
      <c r="F25" s="20">
        <v>70</v>
      </c>
      <c r="G25" s="20">
        <v>18.600000000000001</v>
      </c>
      <c r="H25" s="32">
        <v>4</v>
      </c>
      <c r="I25" s="34">
        <v>20</v>
      </c>
      <c r="J25" s="34">
        <v>20</v>
      </c>
      <c r="K25" s="32">
        <v>0</v>
      </c>
      <c r="L25" s="34">
        <v>260</v>
      </c>
      <c r="M25" s="34">
        <v>0</v>
      </c>
      <c r="N25" s="32">
        <v>0</v>
      </c>
      <c r="O25" s="34">
        <v>90</v>
      </c>
      <c r="P25" s="34">
        <v>0</v>
      </c>
      <c r="Q25" s="32">
        <v>23</v>
      </c>
      <c r="R25" s="34">
        <v>50</v>
      </c>
      <c r="S25" s="34">
        <v>46</v>
      </c>
      <c r="T25" s="32">
        <v>0.33</v>
      </c>
      <c r="U25" s="34">
        <v>6</v>
      </c>
      <c r="V25" s="34">
        <v>5.5</v>
      </c>
      <c r="W25" s="27" t="s">
        <v>111</v>
      </c>
      <c r="X25" s="162" t="s">
        <v>291</v>
      </c>
      <c r="Y25" s="162" t="s">
        <v>291</v>
      </c>
      <c r="Z25" s="27">
        <v>6</v>
      </c>
      <c r="AA25" s="161">
        <v>14</v>
      </c>
      <c r="AB25" s="161" t="s">
        <v>294</v>
      </c>
      <c r="AC25" s="161" t="s">
        <v>330</v>
      </c>
    </row>
    <row r="26" spans="1:29" x14ac:dyDescent="0.2">
      <c r="A26" s="45" t="s">
        <v>197</v>
      </c>
      <c r="B26" s="40" t="s">
        <v>255</v>
      </c>
      <c r="C26" s="36" t="s">
        <v>240</v>
      </c>
      <c r="D26" s="33">
        <v>10.6</v>
      </c>
      <c r="E26" s="32">
        <v>13</v>
      </c>
      <c r="F26" s="20">
        <v>70</v>
      </c>
      <c r="G26" s="20">
        <v>18.600000000000001</v>
      </c>
      <c r="H26" s="32">
        <v>4</v>
      </c>
      <c r="I26" s="34">
        <v>20</v>
      </c>
      <c r="J26" s="34">
        <v>20</v>
      </c>
      <c r="K26" s="32">
        <v>0</v>
      </c>
      <c r="L26" s="34">
        <v>260</v>
      </c>
      <c r="M26" s="34">
        <v>0</v>
      </c>
      <c r="N26" s="32">
        <v>0</v>
      </c>
      <c r="O26" s="34">
        <v>90</v>
      </c>
      <c r="P26" s="34">
        <v>0</v>
      </c>
      <c r="Q26" s="32">
        <v>23</v>
      </c>
      <c r="R26" s="34">
        <v>50</v>
      </c>
      <c r="S26" s="34">
        <v>46</v>
      </c>
      <c r="T26" s="32">
        <v>0.33</v>
      </c>
      <c r="U26" s="34">
        <v>6</v>
      </c>
      <c r="V26" s="34">
        <v>5.5</v>
      </c>
      <c r="W26" s="27" t="s">
        <v>111</v>
      </c>
      <c r="X26" s="162" t="s">
        <v>291</v>
      </c>
      <c r="Y26" s="162" t="s">
        <v>291</v>
      </c>
      <c r="Z26" s="27">
        <v>6</v>
      </c>
      <c r="AA26" s="161">
        <v>14</v>
      </c>
      <c r="AB26" s="161" t="s">
        <v>294</v>
      </c>
      <c r="AC26" s="161" t="s">
        <v>330</v>
      </c>
    </row>
    <row r="27" spans="1:29" x14ac:dyDescent="0.2">
      <c r="A27" s="45" t="s">
        <v>198</v>
      </c>
      <c r="B27" s="40" t="s">
        <v>258</v>
      </c>
      <c r="C27" s="36" t="s">
        <v>240</v>
      </c>
      <c r="D27" s="20">
        <v>18.899999999999999</v>
      </c>
      <c r="E27" s="32">
        <v>33</v>
      </c>
      <c r="F27" s="20">
        <v>70</v>
      </c>
      <c r="G27" s="20">
        <v>47.1</v>
      </c>
      <c r="H27" s="32">
        <v>12</v>
      </c>
      <c r="I27" s="34">
        <v>20</v>
      </c>
      <c r="J27" s="34">
        <v>60</v>
      </c>
      <c r="K27" s="32">
        <v>0</v>
      </c>
      <c r="L27" s="34">
        <v>260</v>
      </c>
      <c r="M27" s="34">
        <v>0</v>
      </c>
      <c r="N27" s="32">
        <v>0</v>
      </c>
      <c r="O27" s="34">
        <v>90</v>
      </c>
      <c r="P27" s="34">
        <v>0</v>
      </c>
      <c r="Q27" s="32">
        <v>18</v>
      </c>
      <c r="R27" s="34">
        <v>50</v>
      </c>
      <c r="S27" s="34">
        <v>36</v>
      </c>
      <c r="T27" s="32">
        <v>0.24</v>
      </c>
      <c r="U27" s="34">
        <v>6</v>
      </c>
      <c r="V27" s="34">
        <v>4</v>
      </c>
      <c r="W27" s="27" t="s">
        <v>111</v>
      </c>
      <c r="X27" s="162" t="s">
        <v>290</v>
      </c>
      <c r="Y27" s="162" t="s">
        <v>290</v>
      </c>
      <c r="Z27" s="27">
        <v>6</v>
      </c>
      <c r="AA27" s="161">
        <v>14</v>
      </c>
      <c r="AB27" s="161" t="s">
        <v>294</v>
      </c>
      <c r="AC27" s="161" t="s">
        <v>330</v>
      </c>
    </row>
    <row r="28" spans="1:29" x14ac:dyDescent="0.2">
      <c r="A28" s="45" t="s">
        <v>199</v>
      </c>
      <c r="B28" s="39" t="s">
        <v>254</v>
      </c>
      <c r="C28" s="33" t="s">
        <v>240</v>
      </c>
      <c r="D28" s="20">
        <v>11.7</v>
      </c>
      <c r="E28" s="32">
        <v>15</v>
      </c>
      <c r="F28" s="20">
        <v>70</v>
      </c>
      <c r="G28" s="20">
        <v>21.4</v>
      </c>
      <c r="H28" s="32">
        <v>5</v>
      </c>
      <c r="I28" s="34">
        <v>20</v>
      </c>
      <c r="J28" s="34">
        <v>25</v>
      </c>
      <c r="K28" s="32">
        <v>1</v>
      </c>
      <c r="L28" s="34">
        <v>260</v>
      </c>
      <c r="M28" s="34">
        <v>0.4</v>
      </c>
      <c r="N28" s="32">
        <v>0</v>
      </c>
      <c r="O28" s="34">
        <v>90</v>
      </c>
      <c r="P28" s="34">
        <v>0</v>
      </c>
      <c r="Q28" s="32">
        <v>22</v>
      </c>
      <c r="R28" s="34">
        <v>50</v>
      </c>
      <c r="S28" s="34">
        <v>44</v>
      </c>
      <c r="T28" s="32">
        <v>0.48</v>
      </c>
      <c r="U28" s="34">
        <v>6</v>
      </c>
      <c r="V28" s="34">
        <v>7.9</v>
      </c>
      <c r="W28" s="27" t="s">
        <v>111</v>
      </c>
      <c r="X28" s="162" t="s">
        <v>290</v>
      </c>
      <c r="Y28" s="162" t="s">
        <v>290</v>
      </c>
      <c r="Z28" s="27">
        <v>6</v>
      </c>
      <c r="AA28" s="161">
        <v>14</v>
      </c>
      <c r="AB28" s="161" t="s">
        <v>294</v>
      </c>
      <c r="AC28" s="161" t="s">
        <v>330</v>
      </c>
    </row>
    <row r="29" spans="1:29" x14ac:dyDescent="0.2">
      <c r="A29" s="45" t="s">
        <v>200</v>
      </c>
      <c r="B29" s="39" t="s">
        <v>252</v>
      </c>
      <c r="C29" s="33" t="s">
        <v>240</v>
      </c>
      <c r="D29" s="20">
        <v>5.9</v>
      </c>
      <c r="E29" s="32">
        <v>4</v>
      </c>
      <c r="F29" s="20">
        <v>70</v>
      </c>
      <c r="G29" s="20">
        <v>5.7</v>
      </c>
      <c r="H29" s="32">
        <v>1</v>
      </c>
      <c r="I29" s="34">
        <v>20</v>
      </c>
      <c r="J29" s="34">
        <v>5</v>
      </c>
      <c r="K29" s="32">
        <v>1</v>
      </c>
      <c r="L29" s="34">
        <v>260</v>
      </c>
      <c r="M29" s="34">
        <v>0.4</v>
      </c>
      <c r="N29" s="32">
        <v>0</v>
      </c>
      <c r="O29" s="34">
        <v>90</v>
      </c>
      <c r="P29" s="34">
        <v>0</v>
      </c>
      <c r="Q29" s="32">
        <v>17</v>
      </c>
      <c r="R29" s="34">
        <v>50</v>
      </c>
      <c r="S29" s="34">
        <v>34</v>
      </c>
      <c r="T29" s="32">
        <v>0.14000000000000001</v>
      </c>
      <c r="U29" s="34">
        <v>6</v>
      </c>
      <c r="V29" s="34">
        <v>2.2999999999999998</v>
      </c>
      <c r="W29" s="27" t="s">
        <v>106</v>
      </c>
      <c r="X29" s="162" t="s">
        <v>291</v>
      </c>
      <c r="Y29" s="162" t="s">
        <v>291</v>
      </c>
      <c r="Z29" s="26">
        <v>3</v>
      </c>
      <c r="AA29" s="161">
        <v>14</v>
      </c>
      <c r="AB29" s="161" t="s">
        <v>294</v>
      </c>
      <c r="AC29" s="161" t="s">
        <v>330</v>
      </c>
    </row>
    <row r="30" spans="1:29" x14ac:dyDescent="0.2">
      <c r="A30" s="45" t="s">
        <v>201</v>
      </c>
      <c r="B30" s="39" t="s">
        <v>252</v>
      </c>
      <c r="C30" s="33" t="s">
        <v>240</v>
      </c>
      <c r="D30" s="20">
        <v>5.9</v>
      </c>
      <c r="E30" s="32">
        <v>4</v>
      </c>
      <c r="F30" s="20">
        <v>70</v>
      </c>
      <c r="G30" s="20">
        <v>5.7</v>
      </c>
      <c r="H30" s="32">
        <v>1</v>
      </c>
      <c r="I30" s="34">
        <v>20</v>
      </c>
      <c r="J30" s="34">
        <v>5</v>
      </c>
      <c r="K30" s="32">
        <v>1</v>
      </c>
      <c r="L30" s="34">
        <v>260</v>
      </c>
      <c r="M30" s="34">
        <v>0.4</v>
      </c>
      <c r="N30" s="32">
        <v>0</v>
      </c>
      <c r="O30" s="34">
        <v>90</v>
      </c>
      <c r="P30" s="34">
        <v>0</v>
      </c>
      <c r="Q30" s="32">
        <v>17</v>
      </c>
      <c r="R30" s="34">
        <v>50</v>
      </c>
      <c r="S30" s="34">
        <v>34</v>
      </c>
      <c r="T30" s="32">
        <v>0.14000000000000001</v>
      </c>
      <c r="U30" s="34">
        <v>6</v>
      </c>
      <c r="V30" s="34">
        <v>2.2999999999999998</v>
      </c>
      <c r="W30" s="27" t="s">
        <v>106</v>
      </c>
      <c r="X30" s="162" t="s">
        <v>291</v>
      </c>
      <c r="Y30" s="162" t="s">
        <v>291</v>
      </c>
      <c r="Z30" s="26">
        <v>3</v>
      </c>
      <c r="AA30" s="161">
        <v>14</v>
      </c>
      <c r="AB30" s="161" t="s">
        <v>294</v>
      </c>
      <c r="AC30" s="161" t="s">
        <v>330</v>
      </c>
    </row>
    <row r="31" spans="1:29" x14ac:dyDescent="0.2">
      <c r="A31" s="45" t="s">
        <v>202</v>
      </c>
      <c r="B31" s="39" t="s">
        <v>253</v>
      </c>
      <c r="C31" s="35" t="s">
        <v>240</v>
      </c>
      <c r="D31" s="20">
        <v>5</v>
      </c>
      <c r="E31" s="32">
        <v>3</v>
      </c>
      <c r="F31" s="20">
        <v>70</v>
      </c>
      <c r="G31" s="20">
        <v>5.7</v>
      </c>
      <c r="H31" s="32">
        <v>1</v>
      </c>
      <c r="I31" s="34">
        <v>20</v>
      </c>
      <c r="J31" s="34">
        <v>5</v>
      </c>
      <c r="K31" s="32">
        <v>0</v>
      </c>
      <c r="L31" s="34">
        <v>260</v>
      </c>
      <c r="M31" s="34">
        <v>0</v>
      </c>
      <c r="N31" s="32">
        <v>0</v>
      </c>
      <c r="O31" s="34">
        <v>90</v>
      </c>
      <c r="P31" s="34">
        <v>0</v>
      </c>
      <c r="Q31" s="32">
        <v>16</v>
      </c>
      <c r="R31" s="34">
        <v>50</v>
      </c>
      <c r="S31" s="34">
        <v>32</v>
      </c>
      <c r="T31" s="32">
        <v>0.32</v>
      </c>
      <c r="U31" s="34">
        <v>6</v>
      </c>
      <c r="V31" s="34">
        <v>5.3</v>
      </c>
      <c r="W31" s="27" t="s">
        <v>106</v>
      </c>
      <c r="X31" s="162" t="s">
        <v>291</v>
      </c>
      <c r="Y31" s="162" t="s">
        <v>291</v>
      </c>
      <c r="Z31" s="26">
        <v>3</v>
      </c>
      <c r="AA31" s="161">
        <v>14</v>
      </c>
      <c r="AB31" s="161" t="s">
        <v>294</v>
      </c>
      <c r="AC31" s="161" t="s">
        <v>330</v>
      </c>
    </row>
    <row r="32" spans="1:29" x14ac:dyDescent="0.2">
      <c r="A32" s="45" t="s">
        <v>203</v>
      </c>
      <c r="B32" s="39" t="s">
        <v>252</v>
      </c>
      <c r="C32" s="33" t="s">
        <v>240</v>
      </c>
      <c r="D32" s="20">
        <v>5.9</v>
      </c>
      <c r="E32" s="32">
        <v>4</v>
      </c>
      <c r="F32" s="20">
        <v>70</v>
      </c>
      <c r="G32" s="20">
        <v>5.7</v>
      </c>
      <c r="H32" s="32">
        <v>1</v>
      </c>
      <c r="I32" s="34">
        <v>20</v>
      </c>
      <c r="J32" s="34">
        <v>5</v>
      </c>
      <c r="K32" s="32">
        <v>1</v>
      </c>
      <c r="L32" s="34">
        <v>260</v>
      </c>
      <c r="M32" s="34">
        <v>0.4</v>
      </c>
      <c r="N32" s="32">
        <v>0</v>
      </c>
      <c r="O32" s="34">
        <v>90</v>
      </c>
      <c r="P32" s="34">
        <v>0</v>
      </c>
      <c r="Q32" s="32">
        <v>17</v>
      </c>
      <c r="R32" s="34">
        <v>50</v>
      </c>
      <c r="S32" s="34">
        <v>34</v>
      </c>
      <c r="T32" s="32">
        <v>0.14000000000000001</v>
      </c>
      <c r="U32" s="34">
        <v>6</v>
      </c>
      <c r="V32" s="34">
        <v>2.2999999999999998</v>
      </c>
      <c r="W32" s="27" t="s">
        <v>106</v>
      </c>
      <c r="X32" s="162" t="s">
        <v>291</v>
      </c>
      <c r="Y32" s="162" t="s">
        <v>291</v>
      </c>
      <c r="Z32" s="26">
        <v>3</v>
      </c>
      <c r="AA32" s="161">
        <v>14</v>
      </c>
      <c r="AB32" s="161" t="s">
        <v>294</v>
      </c>
      <c r="AC32" s="161" t="s">
        <v>330</v>
      </c>
    </row>
    <row r="33" spans="1:29" x14ac:dyDescent="0.2">
      <c r="A33" s="45" t="s">
        <v>204</v>
      </c>
      <c r="B33" s="39" t="s">
        <v>252</v>
      </c>
      <c r="C33" s="33" t="s">
        <v>240</v>
      </c>
      <c r="D33" s="20">
        <v>5.9</v>
      </c>
      <c r="E33" s="32">
        <v>4</v>
      </c>
      <c r="F33" s="20">
        <v>70</v>
      </c>
      <c r="G33" s="20">
        <v>5.7</v>
      </c>
      <c r="H33" s="32">
        <v>1</v>
      </c>
      <c r="I33" s="34">
        <v>20</v>
      </c>
      <c r="J33" s="34">
        <v>5</v>
      </c>
      <c r="K33" s="32">
        <v>1</v>
      </c>
      <c r="L33" s="34">
        <v>260</v>
      </c>
      <c r="M33" s="34">
        <v>0.4</v>
      </c>
      <c r="N33" s="32">
        <v>0</v>
      </c>
      <c r="O33" s="34">
        <v>90</v>
      </c>
      <c r="P33" s="34">
        <v>0</v>
      </c>
      <c r="Q33" s="32">
        <v>17</v>
      </c>
      <c r="R33" s="34">
        <v>50</v>
      </c>
      <c r="S33" s="34">
        <v>34</v>
      </c>
      <c r="T33" s="32">
        <v>0.14000000000000001</v>
      </c>
      <c r="U33" s="34">
        <v>6</v>
      </c>
      <c r="V33" s="34">
        <v>2.2999999999999998</v>
      </c>
      <c r="W33" s="27" t="s">
        <v>106</v>
      </c>
      <c r="X33" s="162" t="s">
        <v>291</v>
      </c>
      <c r="Y33" s="162" t="s">
        <v>291</v>
      </c>
      <c r="Z33" s="26">
        <v>3</v>
      </c>
      <c r="AA33" s="161">
        <v>14</v>
      </c>
      <c r="AB33" s="161" t="s">
        <v>294</v>
      </c>
      <c r="AC33" s="161" t="s">
        <v>330</v>
      </c>
    </row>
    <row r="34" spans="1:29" x14ac:dyDescent="0.2">
      <c r="A34" s="45" t="s">
        <v>205</v>
      </c>
      <c r="B34" s="39" t="s">
        <v>249</v>
      </c>
      <c r="C34" s="36" t="s">
        <v>240</v>
      </c>
      <c r="D34" s="33">
        <v>6.4</v>
      </c>
      <c r="E34" s="32">
        <v>9</v>
      </c>
      <c r="F34" s="20">
        <v>70</v>
      </c>
      <c r="G34" s="20">
        <v>12.9</v>
      </c>
      <c r="H34" s="32">
        <v>2</v>
      </c>
      <c r="I34" s="34">
        <v>20</v>
      </c>
      <c r="J34" s="34">
        <v>10</v>
      </c>
      <c r="K34" s="32">
        <v>0</v>
      </c>
      <c r="L34" s="34">
        <v>260</v>
      </c>
      <c r="M34" s="34">
        <v>0</v>
      </c>
      <c r="N34" s="32">
        <v>0</v>
      </c>
      <c r="O34" s="34">
        <v>90</v>
      </c>
      <c r="P34" s="34">
        <v>0</v>
      </c>
      <c r="Q34" s="32">
        <v>10</v>
      </c>
      <c r="R34" s="34">
        <v>50</v>
      </c>
      <c r="S34" s="34">
        <v>20</v>
      </c>
      <c r="T34" s="32">
        <v>0.3</v>
      </c>
      <c r="U34" s="34">
        <v>6</v>
      </c>
      <c r="V34" s="34">
        <v>5</v>
      </c>
      <c r="W34" s="27" t="s">
        <v>106</v>
      </c>
      <c r="X34" s="162" t="s">
        <v>291</v>
      </c>
      <c r="Y34" s="162" t="s">
        <v>291</v>
      </c>
      <c r="Z34" s="26">
        <v>3</v>
      </c>
      <c r="AA34" s="161">
        <v>14</v>
      </c>
      <c r="AB34" s="161" t="s">
        <v>294</v>
      </c>
      <c r="AC34" s="161" t="s">
        <v>330</v>
      </c>
    </row>
    <row r="35" spans="1:29" x14ac:dyDescent="0.2">
      <c r="A35" s="45" t="s">
        <v>206</v>
      </c>
      <c r="B35" s="39" t="s">
        <v>252</v>
      </c>
      <c r="C35" s="33" t="s">
        <v>240</v>
      </c>
      <c r="D35" s="20">
        <v>5.9</v>
      </c>
      <c r="E35" s="32">
        <v>4</v>
      </c>
      <c r="F35" s="20">
        <v>70</v>
      </c>
      <c r="G35" s="20">
        <v>5.7</v>
      </c>
      <c r="H35" s="32">
        <v>1</v>
      </c>
      <c r="I35" s="34">
        <v>20</v>
      </c>
      <c r="J35" s="34">
        <v>5</v>
      </c>
      <c r="K35" s="32">
        <v>1</v>
      </c>
      <c r="L35" s="34">
        <v>260</v>
      </c>
      <c r="M35" s="34">
        <v>0.4</v>
      </c>
      <c r="N35" s="32">
        <v>0</v>
      </c>
      <c r="O35" s="34">
        <v>90</v>
      </c>
      <c r="P35" s="34">
        <v>0</v>
      </c>
      <c r="Q35" s="32">
        <v>17</v>
      </c>
      <c r="R35" s="34">
        <v>50</v>
      </c>
      <c r="S35" s="34">
        <v>34</v>
      </c>
      <c r="T35" s="32">
        <v>0.14000000000000001</v>
      </c>
      <c r="U35" s="34">
        <v>6</v>
      </c>
      <c r="V35" s="34">
        <v>2.2999999999999998</v>
      </c>
      <c r="W35" s="27" t="s">
        <v>106</v>
      </c>
      <c r="X35" s="162" t="s">
        <v>291</v>
      </c>
      <c r="Y35" s="162" t="s">
        <v>291</v>
      </c>
      <c r="Z35" s="26">
        <v>3</v>
      </c>
      <c r="AA35" s="161">
        <v>14</v>
      </c>
      <c r="AB35" s="161" t="s">
        <v>294</v>
      </c>
      <c r="AC35" s="161" t="s">
        <v>330</v>
      </c>
    </row>
    <row r="36" spans="1:29" x14ac:dyDescent="0.2">
      <c r="A36" s="45" t="s">
        <v>207</v>
      </c>
      <c r="B36" s="40" t="s">
        <v>269</v>
      </c>
      <c r="C36" s="33" t="s">
        <v>240</v>
      </c>
      <c r="D36" s="20">
        <v>33.200000000000003</v>
      </c>
      <c r="E36" s="32">
        <v>71</v>
      </c>
      <c r="F36" s="20">
        <v>70</v>
      </c>
      <c r="G36" s="20">
        <v>101</v>
      </c>
      <c r="H36" s="32">
        <v>25</v>
      </c>
      <c r="I36" s="34">
        <v>20</v>
      </c>
      <c r="J36" s="20">
        <v>125</v>
      </c>
      <c r="K36" s="32">
        <v>0</v>
      </c>
      <c r="L36" s="34">
        <v>260</v>
      </c>
      <c r="M36" s="20">
        <v>0</v>
      </c>
      <c r="N36" s="32">
        <v>0</v>
      </c>
      <c r="O36" s="34">
        <v>90</v>
      </c>
      <c r="P36" s="20">
        <v>0</v>
      </c>
      <c r="Q36" s="32">
        <v>6</v>
      </c>
      <c r="R36" s="34">
        <v>50</v>
      </c>
      <c r="S36" s="20">
        <v>12</v>
      </c>
      <c r="T36" s="32">
        <v>0.56999999999999995</v>
      </c>
      <c r="U36" s="34">
        <v>6</v>
      </c>
      <c r="V36" s="20">
        <v>9.5</v>
      </c>
      <c r="W36" s="27" t="s">
        <v>106</v>
      </c>
      <c r="X36" s="162" t="s">
        <v>291</v>
      </c>
      <c r="Y36" s="162" t="s">
        <v>291</v>
      </c>
      <c r="Z36" s="26">
        <v>3</v>
      </c>
      <c r="AA36" s="161">
        <v>14</v>
      </c>
      <c r="AB36" s="161" t="s">
        <v>294</v>
      </c>
      <c r="AC36" s="161" t="s">
        <v>330</v>
      </c>
    </row>
    <row r="37" spans="1:29" x14ac:dyDescent="0.2">
      <c r="A37" s="45" t="s">
        <v>208</v>
      </c>
      <c r="B37" s="39" t="s">
        <v>252</v>
      </c>
      <c r="C37" s="33" t="s">
        <v>240</v>
      </c>
      <c r="D37" s="20">
        <v>5.9</v>
      </c>
      <c r="E37" s="32">
        <v>4</v>
      </c>
      <c r="F37" s="20">
        <v>70</v>
      </c>
      <c r="G37" s="20">
        <v>5.7</v>
      </c>
      <c r="H37" s="32">
        <v>1</v>
      </c>
      <c r="I37" s="34">
        <v>20</v>
      </c>
      <c r="J37" s="34">
        <v>5</v>
      </c>
      <c r="K37" s="32">
        <v>1</v>
      </c>
      <c r="L37" s="34">
        <v>260</v>
      </c>
      <c r="M37" s="34">
        <v>0.4</v>
      </c>
      <c r="N37" s="32">
        <v>0</v>
      </c>
      <c r="O37" s="34">
        <v>90</v>
      </c>
      <c r="P37" s="34">
        <v>0</v>
      </c>
      <c r="Q37" s="32">
        <v>17</v>
      </c>
      <c r="R37" s="34">
        <v>50</v>
      </c>
      <c r="S37" s="34">
        <v>34</v>
      </c>
      <c r="T37" s="32">
        <v>0.14000000000000001</v>
      </c>
      <c r="U37" s="34">
        <v>6</v>
      </c>
      <c r="V37" s="34">
        <v>2.2999999999999998</v>
      </c>
      <c r="W37" s="27" t="s">
        <v>106</v>
      </c>
      <c r="X37" s="162" t="s">
        <v>291</v>
      </c>
      <c r="Y37" s="162" t="s">
        <v>291</v>
      </c>
      <c r="Z37" s="26">
        <v>3</v>
      </c>
      <c r="AA37" s="161">
        <v>14</v>
      </c>
      <c r="AB37" s="161" t="s">
        <v>294</v>
      </c>
      <c r="AC37" s="161" t="s">
        <v>330</v>
      </c>
    </row>
    <row r="38" spans="1:29" x14ac:dyDescent="0.2">
      <c r="A38" s="46" t="s">
        <v>263</v>
      </c>
      <c r="B38" s="39" t="s">
        <v>248</v>
      </c>
      <c r="C38" s="33" t="s">
        <v>240</v>
      </c>
      <c r="D38" s="33">
        <v>15</v>
      </c>
      <c r="E38" s="39">
        <v>0.2</v>
      </c>
      <c r="F38" s="20">
        <v>70</v>
      </c>
      <c r="G38" s="36">
        <v>0.03</v>
      </c>
      <c r="H38" s="32">
        <v>0</v>
      </c>
      <c r="I38" s="36">
        <v>20</v>
      </c>
      <c r="J38" s="34">
        <v>0</v>
      </c>
      <c r="K38" s="32">
        <v>0.4</v>
      </c>
      <c r="L38" s="34">
        <v>260</v>
      </c>
      <c r="M38" s="34">
        <v>0.15</v>
      </c>
      <c r="N38" s="32">
        <v>0.4</v>
      </c>
      <c r="O38" s="34">
        <v>90</v>
      </c>
      <c r="P38" s="34">
        <v>0.44</v>
      </c>
      <c r="Q38" s="32">
        <v>18.399999999999999</v>
      </c>
      <c r="R38" s="34">
        <v>50</v>
      </c>
      <c r="S38" s="34">
        <v>36.799999999999997</v>
      </c>
      <c r="T38" s="32">
        <v>0</v>
      </c>
      <c r="U38" s="34">
        <v>6</v>
      </c>
      <c r="V38" s="34">
        <v>0</v>
      </c>
      <c r="W38" s="27" t="s">
        <v>106</v>
      </c>
      <c r="X38" s="162" t="s">
        <v>291</v>
      </c>
      <c r="Y38" s="162" t="s">
        <v>291</v>
      </c>
      <c r="Z38" s="26">
        <v>3</v>
      </c>
      <c r="AA38" s="161">
        <v>14</v>
      </c>
      <c r="AB38" s="161" t="s">
        <v>294</v>
      </c>
      <c r="AC38" s="161" t="s">
        <v>330</v>
      </c>
    </row>
    <row r="39" spans="1:29" x14ac:dyDescent="0.2">
      <c r="A39" s="46" t="s">
        <v>264</v>
      </c>
      <c r="B39" s="39" t="s">
        <v>256</v>
      </c>
      <c r="C39" s="35" t="s">
        <v>240</v>
      </c>
      <c r="D39" s="33">
        <v>6.8</v>
      </c>
      <c r="E39" s="32">
        <v>5</v>
      </c>
      <c r="F39" s="20">
        <v>70</v>
      </c>
      <c r="G39" s="20">
        <v>7.1</v>
      </c>
      <c r="H39" s="32">
        <v>2</v>
      </c>
      <c r="I39" s="34">
        <v>20</v>
      </c>
      <c r="J39" s="34">
        <v>10</v>
      </c>
      <c r="K39" s="32">
        <v>0</v>
      </c>
      <c r="L39" s="34">
        <v>260</v>
      </c>
      <c r="M39" s="34">
        <v>0</v>
      </c>
      <c r="N39" s="32">
        <v>0</v>
      </c>
      <c r="O39" s="34">
        <v>90</v>
      </c>
      <c r="P39" s="34">
        <v>0</v>
      </c>
      <c r="Q39" s="32">
        <v>23</v>
      </c>
      <c r="R39" s="34">
        <v>50</v>
      </c>
      <c r="S39" s="34">
        <v>46</v>
      </c>
      <c r="T39" s="32">
        <v>0.15</v>
      </c>
      <c r="U39" s="34">
        <v>6</v>
      </c>
      <c r="V39" s="34">
        <v>2.5</v>
      </c>
      <c r="W39" s="27" t="s">
        <v>111</v>
      </c>
      <c r="X39" s="162" t="s">
        <v>290</v>
      </c>
      <c r="Y39" s="162" t="s">
        <v>290</v>
      </c>
      <c r="Z39" s="27">
        <v>6</v>
      </c>
      <c r="AA39" s="161">
        <v>14</v>
      </c>
      <c r="AB39" s="161" t="s">
        <v>294</v>
      </c>
      <c r="AC39" s="161" t="s">
        <v>330</v>
      </c>
    </row>
    <row r="40" spans="1:29" x14ac:dyDescent="0.2">
      <c r="A40" s="46" t="s">
        <v>265</v>
      </c>
      <c r="B40" s="39" t="s">
        <v>239</v>
      </c>
      <c r="C40" s="33" t="s">
        <v>240</v>
      </c>
      <c r="D40" s="33">
        <v>32.700000000000003</v>
      </c>
      <c r="E40" s="39">
        <v>69.599999999999994</v>
      </c>
      <c r="F40" s="20">
        <v>70</v>
      </c>
      <c r="G40" s="20">
        <v>99.4</v>
      </c>
      <c r="H40" s="32">
        <v>25.3</v>
      </c>
      <c r="I40" s="34">
        <v>20</v>
      </c>
      <c r="J40" s="34">
        <v>0</v>
      </c>
      <c r="K40" s="32">
        <v>0</v>
      </c>
      <c r="L40" s="34">
        <v>260</v>
      </c>
      <c r="M40" s="34">
        <v>0</v>
      </c>
      <c r="N40" s="32">
        <v>0</v>
      </c>
      <c r="O40" s="34">
        <v>90</v>
      </c>
      <c r="P40" s="34">
        <v>0</v>
      </c>
      <c r="Q40" s="32">
        <v>6.4</v>
      </c>
      <c r="R40" s="34">
        <v>50</v>
      </c>
      <c r="S40" s="34">
        <v>12.8</v>
      </c>
      <c r="T40" s="32">
        <v>0.1</v>
      </c>
      <c r="U40" s="34">
        <v>6</v>
      </c>
      <c r="V40" s="34">
        <v>1.7</v>
      </c>
      <c r="W40" s="27" t="s">
        <v>111</v>
      </c>
      <c r="X40" s="162" t="s">
        <v>341</v>
      </c>
      <c r="Y40" s="162" t="s">
        <v>341</v>
      </c>
      <c r="Z40" s="27">
        <v>6</v>
      </c>
      <c r="AA40" s="161">
        <v>14</v>
      </c>
      <c r="AB40" s="161" t="s">
        <v>294</v>
      </c>
      <c r="AC40" s="161" t="s">
        <v>330</v>
      </c>
    </row>
    <row r="41" spans="1:29" x14ac:dyDescent="0.2">
      <c r="A41" s="48"/>
      <c r="B41" s="26"/>
      <c r="E41" s="26"/>
      <c r="H41" s="26"/>
      <c r="K41" s="26"/>
      <c r="N41" s="26"/>
      <c r="Q41" s="26"/>
      <c r="T41" s="26"/>
      <c r="W41" s="26"/>
      <c r="X41" s="26"/>
      <c r="Z41" s="26"/>
      <c r="AA41" s="26"/>
    </row>
    <row r="42" spans="1:29" x14ac:dyDescent="0.2">
      <c r="A42" s="48"/>
      <c r="B42" s="26"/>
      <c r="E42" s="26"/>
      <c r="H42" s="26"/>
      <c r="K42" s="26"/>
      <c r="N42" s="26"/>
      <c r="Q42" s="26"/>
      <c r="T42" s="26"/>
      <c r="W42" s="26"/>
      <c r="X42" s="26"/>
      <c r="Z42" s="26"/>
      <c r="AA42" s="26"/>
    </row>
    <row r="43" spans="1:29" x14ac:dyDescent="0.2">
      <c r="A43" s="48"/>
      <c r="B43" s="26"/>
      <c r="E43" s="26"/>
      <c r="H43" s="26"/>
      <c r="K43" s="26"/>
      <c r="N43" s="26"/>
      <c r="Q43" s="26"/>
      <c r="T43" s="26"/>
      <c r="W43" s="26"/>
      <c r="X43" s="26"/>
      <c r="Z43" s="26"/>
      <c r="AA43" s="26"/>
    </row>
    <row r="44" spans="1:29" x14ac:dyDescent="0.2">
      <c r="A44" s="48"/>
      <c r="B44" s="26"/>
      <c r="E44" s="26"/>
      <c r="H44" s="26"/>
      <c r="K44" s="26"/>
      <c r="N44" s="26"/>
      <c r="Q44" s="26"/>
      <c r="T44" s="26"/>
      <c r="W44" s="26"/>
      <c r="X44" s="26"/>
      <c r="Z44" s="26"/>
      <c r="AA44" s="26"/>
    </row>
    <row r="45" spans="1:29" x14ac:dyDescent="0.2">
      <c r="A45" s="48"/>
      <c r="B45" s="26"/>
      <c r="E45" s="26"/>
      <c r="H45" s="26"/>
      <c r="K45" s="26"/>
      <c r="N45" s="26"/>
      <c r="Q45" s="26"/>
      <c r="T45" s="26"/>
      <c r="W45" s="26"/>
      <c r="X45" s="26"/>
      <c r="Z45" s="26"/>
      <c r="AA45" s="26"/>
    </row>
    <row r="46" spans="1:29" x14ac:dyDescent="0.2">
      <c r="A46" s="48"/>
      <c r="B46" s="26"/>
      <c r="E46" s="26"/>
      <c r="H46" s="26"/>
      <c r="K46" s="26"/>
      <c r="N46" s="26"/>
      <c r="Q46" s="26"/>
      <c r="T46" s="26"/>
      <c r="W46" s="26"/>
      <c r="X46" s="26"/>
      <c r="Z46" s="26"/>
      <c r="AA46" s="26"/>
    </row>
    <row r="47" spans="1:29" x14ac:dyDescent="0.2">
      <c r="A47" s="48"/>
      <c r="B47" s="26"/>
      <c r="E47" s="26"/>
      <c r="H47" s="26"/>
      <c r="K47" s="26"/>
      <c r="N47" s="26"/>
      <c r="Q47" s="26"/>
      <c r="T47" s="26"/>
      <c r="W47" s="26"/>
      <c r="X47" s="26"/>
      <c r="Z47" s="26"/>
      <c r="AA47" s="26"/>
    </row>
    <row r="48" spans="1:29" x14ac:dyDescent="0.2">
      <c r="A48" s="48"/>
      <c r="B48" s="26"/>
      <c r="E48" s="26"/>
      <c r="H48" s="26"/>
      <c r="K48" s="26"/>
      <c r="N48" s="26"/>
      <c r="Q48" s="26"/>
      <c r="T48" s="26"/>
      <c r="W48" s="26"/>
      <c r="X48" s="26"/>
      <c r="Z48" s="26"/>
      <c r="AA48" s="26"/>
    </row>
    <row r="49" spans="1:27" x14ac:dyDescent="0.2">
      <c r="A49" s="48"/>
      <c r="B49" s="26"/>
      <c r="E49" s="26"/>
      <c r="H49" s="26"/>
      <c r="K49" s="26"/>
      <c r="N49" s="26"/>
      <c r="Q49" s="26"/>
      <c r="T49" s="26"/>
      <c r="W49" s="26"/>
      <c r="X49" s="26"/>
      <c r="Z49" s="26"/>
      <c r="AA49" s="26"/>
    </row>
    <row r="50" spans="1:27" x14ac:dyDescent="0.2">
      <c r="A50" s="48"/>
      <c r="B50" s="26"/>
      <c r="E50" s="26"/>
      <c r="H50" s="26"/>
      <c r="K50" s="26"/>
      <c r="N50" s="26"/>
      <c r="Q50" s="26"/>
      <c r="T50" s="26"/>
      <c r="W50" s="26"/>
      <c r="X50" s="26"/>
      <c r="Z50" s="26"/>
      <c r="AA50" s="26"/>
    </row>
    <row r="51" spans="1:27" x14ac:dyDescent="0.2">
      <c r="A51" s="48"/>
      <c r="B51" s="26"/>
      <c r="E51" s="26"/>
      <c r="H51" s="26"/>
      <c r="K51" s="26"/>
      <c r="N51" s="26"/>
      <c r="Q51" s="26"/>
      <c r="T51" s="26"/>
      <c r="W51" s="26"/>
      <c r="X51" s="26"/>
      <c r="Z51" s="26"/>
      <c r="AA51" s="26"/>
    </row>
    <row r="52" spans="1:27" x14ac:dyDescent="0.2">
      <c r="A52" s="48"/>
      <c r="B52" s="26"/>
      <c r="E52" s="26"/>
      <c r="H52" s="26"/>
      <c r="K52" s="26"/>
      <c r="N52" s="26"/>
      <c r="Q52" s="26"/>
      <c r="T52" s="26"/>
      <c r="W52" s="26"/>
      <c r="X52" s="26"/>
      <c r="Z52" s="26"/>
      <c r="AA52" s="26"/>
    </row>
    <row r="53" spans="1:27" x14ac:dyDescent="0.2">
      <c r="A53" s="48"/>
      <c r="B53" s="26"/>
      <c r="E53" s="26"/>
      <c r="H53" s="26"/>
      <c r="K53" s="26"/>
      <c r="N53" s="26"/>
      <c r="Q53" s="26"/>
      <c r="T53" s="26"/>
      <c r="W53" s="26"/>
      <c r="X53" s="26"/>
      <c r="Z53" s="26"/>
      <c r="AA53" s="26"/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C52"/>
  <sheetViews>
    <sheetView topLeftCell="A34" workbookViewId="0">
      <pane xSplit="1" topLeftCell="L1" activePane="topRight" state="frozen"/>
      <selection pane="topRight" activeCell="P52" sqref="P52"/>
    </sheetView>
  </sheetViews>
  <sheetFormatPr defaultRowHeight="12.75" x14ac:dyDescent="0.2"/>
  <cols>
    <col min="1" max="1" width="36.7109375" bestFit="1" customWidth="1"/>
    <col min="2" max="2" width="9.7109375" bestFit="1" customWidth="1"/>
    <col min="3" max="3" width="10.7109375" bestFit="1" customWidth="1"/>
    <col min="4" max="4" width="10.7109375" customWidth="1"/>
    <col min="5" max="6" width="8.28515625" customWidth="1"/>
    <col min="7" max="7" width="10.7109375" customWidth="1"/>
    <col min="8" max="13" width="13.28515625" customWidth="1"/>
    <col min="14" max="15" width="8.28515625" customWidth="1"/>
    <col min="16" max="16" width="10.7109375" customWidth="1"/>
    <col min="17" max="18" width="8.28515625" customWidth="1"/>
    <col min="20" max="21" width="8.28515625" customWidth="1"/>
    <col min="22" max="22" width="10.7109375" customWidth="1"/>
    <col min="23" max="23" width="13.5703125" bestFit="1" customWidth="1"/>
    <col min="24" max="24" width="10.42578125" bestFit="1" customWidth="1"/>
    <col min="25" max="25" width="13.28515625" bestFit="1" customWidth="1"/>
    <col min="28" max="28" width="10" bestFit="1" customWidth="1"/>
    <col min="29" max="29" width="16.85546875" bestFit="1" customWidth="1"/>
  </cols>
  <sheetData>
    <row r="1" spans="1:29" x14ac:dyDescent="0.2">
      <c r="A1" s="30" t="s">
        <v>75</v>
      </c>
      <c r="B1" s="28" t="s">
        <v>65</v>
      </c>
      <c r="C1" s="28" t="s">
        <v>65</v>
      </c>
      <c r="D1" s="30" t="s">
        <v>65</v>
      </c>
      <c r="E1" s="28" t="s">
        <v>69</v>
      </c>
      <c r="F1" s="28" t="s">
        <v>69</v>
      </c>
      <c r="G1" s="30" t="s">
        <v>69</v>
      </c>
      <c r="H1" s="28" t="s">
        <v>109</v>
      </c>
      <c r="I1" s="28" t="s">
        <v>109</v>
      </c>
      <c r="J1" s="30" t="s">
        <v>109</v>
      </c>
      <c r="K1" s="28" t="s">
        <v>71</v>
      </c>
      <c r="L1" s="28" t="s">
        <v>71</v>
      </c>
      <c r="M1" s="30" t="s">
        <v>71</v>
      </c>
      <c r="N1" s="28" t="s">
        <v>110</v>
      </c>
      <c r="O1" s="28" t="s">
        <v>110</v>
      </c>
      <c r="P1" s="30" t="s">
        <v>110</v>
      </c>
      <c r="Q1" s="28" t="s">
        <v>73</v>
      </c>
      <c r="R1" s="28" t="s">
        <v>73</v>
      </c>
      <c r="S1" s="30" t="s">
        <v>73</v>
      </c>
      <c r="T1" s="28" t="s">
        <v>74</v>
      </c>
      <c r="U1" s="28" t="s">
        <v>74</v>
      </c>
      <c r="V1" s="30" t="s">
        <v>74</v>
      </c>
      <c r="W1" s="30" t="s">
        <v>112</v>
      </c>
      <c r="X1" s="28" t="s">
        <v>114</v>
      </c>
      <c r="Y1" s="30" t="s">
        <v>115</v>
      </c>
      <c r="Z1" s="28" t="s">
        <v>116</v>
      </c>
      <c r="AA1" s="28" t="s">
        <v>116</v>
      </c>
      <c r="AB1" s="28" t="s">
        <v>293</v>
      </c>
      <c r="AC1" s="28" t="s">
        <v>295</v>
      </c>
    </row>
    <row r="2" spans="1:29" x14ac:dyDescent="0.2">
      <c r="A2" s="30" t="s">
        <v>245</v>
      </c>
      <c r="B2" s="29" t="s">
        <v>107</v>
      </c>
      <c r="C2" s="29" t="s">
        <v>108</v>
      </c>
      <c r="D2" s="28" t="s">
        <v>68</v>
      </c>
      <c r="E2" s="29" t="s">
        <v>107</v>
      </c>
      <c r="F2" s="29" t="s">
        <v>107</v>
      </c>
      <c r="G2" s="28" t="s">
        <v>68</v>
      </c>
      <c r="H2" s="29" t="s">
        <v>107</v>
      </c>
      <c r="I2" s="29" t="s">
        <v>107</v>
      </c>
      <c r="J2" s="28" t="s">
        <v>68</v>
      </c>
      <c r="K2" s="29" t="s">
        <v>107</v>
      </c>
      <c r="L2" s="29" t="s">
        <v>107</v>
      </c>
      <c r="M2" s="28" t="s">
        <v>68</v>
      </c>
      <c r="N2" s="29" t="s">
        <v>107</v>
      </c>
      <c r="O2" s="29" t="s">
        <v>107</v>
      </c>
      <c r="P2" s="28" t="s">
        <v>68</v>
      </c>
      <c r="Q2" s="29" t="s">
        <v>107</v>
      </c>
      <c r="R2" s="29" t="s">
        <v>107</v>
      </c>
      <c r="S2" s="28" t="s">
        <v>68</v>
      </c>
      <c r="T2" s="29" t="s">
        <v>107</v>
      </c>
      <c r="U2" s="29" t="s">
        <v>107</v>
      </c>
      <c r="V2" s="28" t="s">
        <v>68</v>
      </c>
      <c r="W2" s="30"/>
      <c r="X2" s="28" t="s">
        <v>113</v>
      </c>
      <c r="Y2" s="30" t="s">
        <v>113</v>
      </c>
      <c r="Z2" s="28" t="s">
        <v>117</v>
      </c>
      <c r="AA2" s="28" t="s">
        <v>117</v>
      </c>
      <c r="AB2" s="28"/>
      <c r="AC2" s="28"/>
    </row>
    <row r="3" spans="1:29" x14ac:dyDescent="0.2">
      <c r="A3" s="44" t="s">
        <v>147</v>
      </c>
      <c r="B3" s="39" t="s">
        <v>251</v>
      </c>
      <c r="C3" s="33" t="s">
        <v>240</v>
      </c>
      <c r="D3" s="20">
        <v>15</v>
      </c>
      <c r="E3" s="32">
        <v>27</v>
      </c>
      <c r="F3" s="20">
        <v>70</v>
      </c>
      <c r="G3" s="20">
        <v>38.6</v>
      </c>
      <c r="H3" s="32">
        <v>10</v>
      </c>
      <c r="I3" s="34">
        <v>20</v>
      </c>
      <c r="J3" s="34">
        <v>50</v>
      </c>
      <c r="K3" s="32">
        <v>0</v>
      </c>
      <c r="L3" s="34">
        <v>260</v>
      </c>
      <c r="M3" s="34">
        <v>0</v>
      </c>
      <c r="N3" s="32">
        <v>0</v>
      </c>
      <c r="O3" s="34">
        <v>90</v>
      </c>
      <c r="P3" s="34">
        <v>0</v>
      </c>
      <c r="Q3" s="32">
        <v>15</v>
      </c>
      <c r="R3" s="34">
        <v>50</v>
      </c>
      <c r="S3" s="34">
        <v>20</v>
      </c>
      <c r="T3" s="32">
        <v>0.12</v>
      </c>
      <c r="U3" s="34">
        <v>6</v>
      </c>
      <c r="V3" s="34">
        <v>2</v>
      </c>
      <c r="W3" s="31" t="s">
        <v>111</v>
      </c>
      <c r="X3" s="162" t="s">
        <v>290</v>
      </c>
      <c r="Y3" s="162" t="s">
        <v>290</v>
      </c>
      <c r="Z3" s="27">
        <v>6</v>
      </c>
      <c r="AA3" s="160">
        <v>14</v>
      </c>
      <c r="AB3" s="161" t="s">
        <v>294</v>
      </c>
      <c r="AC3" s="161" t="s">
        <v>330</v>
      </c>
    </row>
    <row r="4" spans="1:29" x14ac:dyDescent="0.2">
      <c r="A4" s="45" t="s">
        <v>148</v>
      </c>
      <c r="B4" s="39" t="s">
        <v>249</v>
      </c>
      <c r="C4" s="36" t="s">
        <v>240</v>
      </c>
      <c r="D4" s="33">
        <v>6.4</v>
      </c>
      <c r="E4" s="32">
        <v>9</v>
      </c>
      <c r="F4" s="20">
        <v>70</v>
      </c>
      <c r="G4" s="20">
        <v>12.9</v>
      </c>
      <c r="H4" s="32">
        <v>2</v>
      </c>
      <c r="I4" s="34">
        <v>20</v>
      </c>
      <c r="J4" s="34">
        <v>10</v>
      </c>
      <c r="K4" s="32">
        <v>0</v>
      </c>
      <c r="L4" s="34">
        <v>260</v>
      </c>
      <c r="M4" s="34">
        <v>0</v>
      </c>
      <c r="N4" s="32">
        <v>0</v>
      </c>
      <c r="O4" s="34">
        <v>90</v>
      </c>
      <c r="P4" s="34">
        <v>0</v>
      </c>
      <c r="Q4" s="32">
        <v>10</v>
      </c>
      <c r="R4" s="34">
        <v>50</v>
      </c>
      <c r="S4" s="34">
        <v>20</v>
      </c>
      <c r="T4" s="32">
        <v>0.3</v>
      </c>
      <c r="U4" s="34">
        <v>6</v>
      </c>
      <c r="V4" s="34">
        <v>5</v>
      </c>
      <c r="W4" s="27" t="s">
        <v>111</v>
      </c>
      <c r="X4" s="162" t="s">
        <v>290</v>
      </c>
      <c r="Y4" s="162" t="s">
        <v>290</v>
      </c>
      <c r="Z4" s="27">
        <v>6</v>
      </c>
      <c r="AA4" s="161">
        <v>14</v>
      </c>
      <c r="AB4" s="161" t="s">
        <v>294</v>
      </c>
      <c r="AC4" s="161" t="s">
        <v>330</v>
      </c>
    </row>
    <row r="5" spans="1:29" x14ac:dyDescent="0.2">
      <c r="A5" s="45" t="s">
        <v>149</v>
      </c>
      <c r="B5" s="39" t="s">
        <v>239</v>
      </c>
      <c r="C5" s="33" t="s">
        <v>250</v>
      </c>
      <c r="D5" s="33">
        <v>33</v>
      </c>
      <c r="E5" s="32">
        <v>70</v>
      </c>
      <c r="F5" s="20">
        <v>70</v>
      </c>
      <c r="G5" s="20">
        <v>100</v>
      </c>
      <c r="H5" s="32">
        <v>25</v>
      </c>
      <c r="I5" s="34">
        <v>20</v>
      </c>
      <c r="J5" s="34">
        <v>125</v>
      </c>
      <c r="K5" s="32">
        <v>0</v>
      </c>
      <c r="L5" s="34">
        <v>260</v>
      </c>
      <c r="M5" s="34">
        <v>0</v>
      </c>
      <c r="N5" s="32">
        <v>0</v>
      </c>
      <c r="O5" s="34">
        <v>90</v>
      </c>
      <c r="P5" s="34">
        <v>0</v>
      </c>
      <c r="Q5" s="32">
        <v>6</v>
      </c>
      <c r="R5" s="34">
        <v>50</v>
      </c>
      <c r="S5" s="34">
        <v>12</v>
      </c>
      <c r="T5" s="32">
        <v>6.2E-2</v>
      </c>
      <c r="U5" s="34">
        <v>6</v>
      </c>
      <c r="V5" s="34">
        <v>1</v>
      </c>
      <c r="W5" s="27" t="s">
        <v>111</v>
      </c>
      <c r="X5" s="162" t="s">
        <v>290</v>
      </c>
      <c r="Y5" s="162" t="s">
        <v>290</v>
      </c>
      <c r="Z5" s="27">
        <v>6</v>
      </c>
      <c r="AA5" s="161">
        <v>14</v>
      </c>
      <c r="AB5" s="161" t="s">
        <v>294</v>
      </c>
      <c r="AC5" s="161" t="s">
        <v>330</v>
      </c>
    </row>
    <row r="6" spans="1:29" x14ac:dyDescent="0.2">
      <c r="A6" s="45" t="s">
        <v>150</v>
      </c>
      <c r="B6" s="39" t="s">
        <v>239</v>
      </c>
      <c r="C6" s="33" t="s">
        <v>250</v>
      </c>
      <c r="D6" s="33">
        <v>33</v>
      </c>
      <c r="E6" s="32">
        <v>70</v>
      </c>
      <c r="F6" s="20">
        <v>70</v>
      </c>
      <c r="G6" s="20">
        <v>100</v>
      </c>
      <c r="H6" s="32">
        <v>25</v>
      </c>
      <c r="I6" s="34">
        <v>20</v>
      </c>
      <c r="J6" s="34">
        <v>125</v>
      </c>
      <c r="K6" s="32">
        <v>0</v>
      </c>
      <c r="L6" s="34">
        <v>260</v>
      </c>
      <c r="M6" s="34">
        <v>0</v>
      </c>
      <c r="N6" s="32">
        <v>0</v>
      </c>
      <c r="O6" s="34">
        <v>90</v>
      </c>
      <c r="P6" s="34">
        <v>0</v>
      </c>
      <c r="Q6" s="32">
        <v>6</v>
      </c>
      <c r="R6" s="34">
        <v>50</v>
      </c>
      <c r="S6" s="34">
        <v>12</v>
      </c>
      <c r="T6" s="32">
        <v>6.2E-2</v>
      </c>
      <c r="U6" s="34">
        <v>6</v>
      </c>
      <c r="V6" s="34">
        <v>1</v>
      </c>
      <c r="W6" s="27" t="s">
        <v>111</v>
      </c>
      <c r="X6" s="162" t="s">
        <v>290</v>
      </c>
      <c r="Y6" s="162" t="s">
        <v>290</v>
      </c>
      <c r="Z6" s="27">
        <v>6</v>
      </c>
      <c r="AA6" s="161">
        <v>14</v>
      </c>
      <c r="AB6" s="161" t="s">
        <v>294</v>
      </c>
      <c r="AC6" s="161" t="s">
        <v>330</v>
      </c>
    </row>
    <row r="7" spans="1:29" x14ac:dyDescent="0.2">
      <c r="A7" s="45" t="s">
        <v>151</v>
      </c>
      <c r="B7" s="39" t="s">
        <v>249</v>
      </c>
      <c r="C7" s="36" t="s">
        <v>240</v>
      </c>
      <c r="D7" s="33">
        <v>6.4</v>
      </c>
      <c r="E7" s="32">
        <v>9</v>
      </c>
      <c r="F7" s="20">
        <v>70</v>
      </c>
      <c r="G7" s="20">
        <v>12.9</v>
      </c>
      <c r="H7" s="32">
        <v>2</v>
      </c>
      <c r="I7" s="34">
        <v>20</v>
      </c>
      <c r="J7" s="34">
        <v>10</v>
      </c>
      <c r="K7" s="32">
        <v>0</v>
      </c>
      <c r="L7" s="34">
        <v>260</v>
      </c>
      <c r="M7" s="34">
        <v>0</v>
      </c>
      <c r="N7" s="32">
        <v>0</v>
      </c>
      <c r="O7" s="34">
        <v>90</v>
      </c>
      <c r="P7" s="34">
        <v>0</v>
      </c>
      <c r="Q7" s="32">
        <v>10</v>
      </c>
      <c r="R7" s="34">
        <v>50</v>
      </c>
      <c r="S7" s="34">
        <v>20</v>
      </c>
      <c r="T7" s="32">
        <v>0.3</v>
      </c>
      <c r="U7" s="34">
        <v>6</v>
      </c>
      <c r="V7" s="34">
        <v>5</v>
      </c>
      <c r="W7" s="27" t="s">
        <v>111</v>
      </c>
      <c r="X7" s="162" t="s">
        <v>290</v>
      </c>
      <c r="Y7" s="162" t="s">
        <v>290</v>
      </c>
      <c r="Z7" s="27">
        <v>6</v>
      </c>
      <c r="AA7" s="161">
        <v>14</v>
      </c>
      <c r="AB7" s="161" t="s">
        <v>294</v>
      </c>
      <c r="AC7" s="161" t="s">
        <v>330</v>
      </c>
    </row>
    <row r="8" spans="1:29" x14ac:dyDescent="0.2">
      <c r="A8" s="45" t="s">
        <v>315</v>
      </c>
      <c r="B8" s="39" t="s">
        <v>249</v>
      </c>
      <c r="C8" s="36" t="s">
        <v>240</v>
      </c>
      <c r="D8" s="33">
        <v>6.4</v>
      </c>
      <c r="E8" s="32">
        <v>9</v>
      </c>
      <c r="F8" s="20">
        <v>70</v>
      </c>
      <c r="G8" s="20">
        <v>12.9</v>
      </c>
      <c r="H8" s="32">
        <v>2</v>
      </c>
      <c r="I8" s="34">
        <v>20</v>
      </c>
      <c r="J8" s="34">
        <v>10</v>
      </c>
      <c r="K8" s="32">
        <v>0</v>
      </c>
      <c r="L8" s="34">
        <v>260</v>
      </c>
      <c r="M8" s="34">
        <v>0</v>
      </c>
      <c r="N8" s="32">
        <v>0</v>
      </c>
      <c r="O8" s="34">
        <v>90</v>
      </c>
      <c r="P8" s="34">
        <v>0</v>
      </c>
      <c r="Q8" s="32">
        <v>10</v>
      </c>
      <c r="R8" s="34">
        <v>50</v>
      </c>
      <c r="S8" s="34">
        <v>20</v>
      </c>
      <c r="T8" s="32">
        <v>0.3</v>
      </c>
      <c r="U8" s="34">
        <v>6</v>
      </c>
      <c r="V8" s="34">
        <v>5</v>
      </c>
      <c r="W8" s="27" t="s">
        <v>111</v>
      </c>
      <c r="X8" s="162" t="s">
        <v>290</v>
      </c>
      <c r="Y8" s="162" t="s">
        <v>290</v>
      </c>
      <c r="Z8" s="27">
        <v>6</v>
      </c>
      <c r="AA8" s="161">
        <v>14</v>
      </c>
      <c r="AB8" s="161" t="s">
        <v>294</v>
      </c>
      <c r="AC8" s="161" t="s">
        <v>330</v>
      </c>
    </row>
    <row r="9" spans="1:29" x14ac:dyDescent="0.2">
      <c r="A9" s="45" t="s">
        <v>316</v>
      </c>
      <c r="B9" s="39" t="s">
        <v>249</v>
      </c>
      <c r="C9" s="36" t="s">
        <v>240</v>
      </c>
      <c r="D9" s="33">
        <v>6.4</v>
      </c>
      <c r="E9" s="32">
        <v>9</v>
      </c>
      <c r="F9" s="20">
        <v>70</v>
      </c>
      <c r="G9" s="20">
        <v>12.9</v>
      </c>
      <c r="H9" s="32">
        <v>2</v>
      </c>
      <c r="I9" s="34">
        <v>20</v>
      </c>
      <c r="J9" s="34">
        <v>10</v>
      </c>
      <c r="K9" s="32">
        <v>0</v>
      </c>
      <c r="L9" s="34">
        <v>260</v>
      </c>
      <c r="M9" s="34">
        <v>0</v>
      </c>
      <c r="N9" s="32">
        <v>0</v>
      </c>
      <c r="O9" s="34">
        <v>90</v>
      </c>
      <c r="P9" s="34">
        <v>0</v>
      </c>
      <c r="Q9" s="32">
        <v>10</v>
      </c>
      <c r="R9" s="34">
        <v>50</v>
      </c>
      <c r="S9" s="34">
        <v>20</v>
      </c>
      <c r="T9" s="32">
        <v>0.3</v>
      </c>
      <c r="U9" s="34">
        <v>6</v>
      </c>
      <c r="V9" s="34">
        <v>5</v>
      </c>
      <c r="W9" s="27" t="s">
        <v>111</v>
      </c>
      <c r="X9" s="162" t="s">
        <v>290</v>
      </c>
      <c r="Y9" s="162" t="s">
        <v>290</v>
      </c>
      <c r="Z9" s="27">
        <v>6</v>
      </c>
      <c r="AA9" s="161">
        <v>14</v>
      </c>
      <c r="AB9" s="161" t="s">
        <v>294</v>
      </c>
      <c r="AC9" s="161" t="s">
        <v>330</v>
      </c>
    </row>
    <row r="10" spans="1:29" x14ac:dyDescent="0.2">
      <c r="A10" s="45" t="s">
        <v>152</v>
      </c>
      <c r="B10" s="39" t="s">
        <v>256</v>
      </c>
      <c r="C10" s="35" t="s">
        <v>240</v>
      </c>
      <c r="D10" s="33">
        <v>6.8</v>
      </c>
      <c r="E10" s="32">
        <v>5</v>
      </c>
      <c r="F10" s="20">
        <v>70</v>
      </c>
      <c r="G10" s="20">
        <v>7.1</v>
      </c>
      <c r="H10" s="32">
        <v>2</v>
      </c>
      <c r="I10" s="34">
        <v>20</v>
      </c>
      <c r="J10" s="34">
        <v>10</v>
      </c>
      <c r="K10" s="32">
        <v>0</v>
      </c>
      <c r="L10" s="34">
        <v>260</v>
      </c>
      <c r="M10" s="34">
        <v>0</v>
      </c>
      <c r="N10" s="32">
        <v>0</v>
      </c>
      <c r="O10" s="34">
        <v>90</v>
      </c>
      <c r="P10" s="34">
        <v>0</v>
      </c>
      <c r="Q10" s="32">
        <v>23</v>
      </c>
      <c r="R10" s="34">
        <v>50</v>
      </c>
      <c r="S10" s="34">
        <v>46</v>
      </c>
      <c r="T10" s="32">
        <v>0.15</v>
      </c>
      <c r="U10" s="34">
        <v>6</v>
      </c>
      <c r="V10" s="34">
        <v>2.5</v>
      </c>
      <c r="W10" s="27" t="s">
        <v>111</v>
      </c>
      <c r="X10" s="162" t="s">
        <v>290</v>
      </c>
      <c r="Y10" s="162" t="s">
        <v>290</v>
      </c>
      <c r="Z10" s="27">
        <v>6</v>
      </c>
      <c r="AA10" s="161">
        <v>14</v>
      </c>
      <c r="AB10" s="161" t="s">
        <v>294</v>
      </c>
      <c r="AC10" s="161" t="s">
        <v>330</v>
      </c>
    </row>
    <row r="11" spans="1:29" x14ac:dyDescent="0.2">
      <c r="A11" s="45" t="s">
        <v>153</v>
      </c>
      <c r="B11" s="39" t="s">
        <v>249</v>
      </c>
      <c r="C11" s="36" t="s">
        <v>240</v>
      </c>
      <c r="D11" s="33">
        <v>6.4</v>
      </c>
      <c r="E11" s="32">
        <v>9</v>
      </c>
      <c r="F11" s="20">
        <v>70</v>
      </c>
      <c r="G11" s="20">
        <v>12.9</v>
      </c>
      <c r="H11" s="32">
        <v>2</v>
      </c>
      <c r="I11" s="34">
        <v>20</v>
      </c>
      <c r="J11" s="34">
        <v>10</v>
      </c>
      <c r="K11" s="32">
        <v>0</v>
      </c>
      <c r="L11" s="34">
        <v>260</v>
      </c>
      <c r="M11" s="34">
        <v>0</v>
      </c>
      <c r="N11" s="32">
        <v>0</v>
      </c>
      <c r="O11" s="34">
        <v>90</v>
      </c>
      <c r="P11" s="34">
        <v>0</v>
      </c>
      <c r="Q11" s="32">
        <v>10</v>
      </c>
      <c r="R11" s="34">
        <v>50</v>
      </c>
      <c r="S11" s="34">
        <v>20</v>
      </c>
      <c r="T11" s="32">
        <v>0.3</v>
      </c>
      <c r="U11" s="34">
        <v>6</v>
      </c>
      <c r="V11" s="34">
        <v>5</v>
      </c>
      <c r="W11" s="27" t="s">
        <v>111</v>
      </c>
      <c r="X11" s="162" t="s">
        <v>290</v>
      </c>
      <c r="Y11" s="162" t="s">
        <v>290</v>
      </c>
      <c r="Z11" s="27">
        <v>6</v>
      </c>
      <c r="AA11" s="161">
        <v>14</v>
      </c>
      <c r="AB11" s="161" t="s">
        <v>294</v>
      </c>
      <c r="AC11" s="161" t="s">
        <v>330</v>
      </c>
    </row>
    <row r="12" spans="1:29" x14ac:dyDescent="0.2">
      <c r="A12" s="45" t="s">
        <v>154</v>
      </c>
      <c r="B12" s="39" t="s">
        <v>249</v>
      </c>
      <c r="C12" s="36" t="s">
        <v>240</v>
      </c>
      <c r="D12" s="33">
        <v>6.4</v>
      </c>
      <c r="E12" s="32">
        <v>9</v>
      </c>
      <c r="F12" s="20">
        <v>70</v>
      </c>
      <c r="G12" s="20">
        <v>12.9</v>
      </c>
      <c r="H12" s="32">
        <v>2</v>
      </c>
      <c r="I12" s="34">
        <v>20</v>
      </c>
      <c r="J12" s="34">
        <v>10</v>
      </c>
      <c r="K12" s="32">
        <v>0</v>
      </c>
      <c r="L12" s="34">
        <v>260</v>
      </c>
      <c r="M12" s="34">
        <v>0</v>
      </c>
      <c r="N12" s="32">
        <v>0</v>
      </c>
      <c r="O12" s="34">
        <v>90</v>
      </c>
      <c r="P12" s="34">
        <v>0</v>
      </c>
      <c r="Q12" s="32">
        <v>10</v>
      </c>
      <c r="R12" s="34">
        <v>50</v>
      </c>
      <c r="S12" s="34">
        <v>20</v>
      </c>
      <c r="T12" s="32">
        <v>0.3</v>
      </c>
      <c r="U12" s="34">
        <v>6</v>
      </c>
      <c r="V12" s="34">
        <v>5</v>
      </c>
      <c r="W12" s="27" t="s">
        <v>111</v>
      </c>
      <c r="X12" s="162" t="s">
        <v>290</v>
      </c>
      <c r="Y12" s="162" t="s">
        <v>290</v>
      </c>
      <c r="Z12" s="27">
        <v>6</v>
      </c>
      <c r="AA12" s="161">
        <v>14</v>
      </c>
      <c r="AB12" s="161" t="s">
        <v>294</v>
      </c>
      <c r="AC12" s="161" t="s">
        <v>330</v>
      </c>
    </row>
    <row r="13" spans="1:29" x14ac:dyDescent="0.2">
      <c r="A13" s="45" t="s">
        <v>155</v>
      </c>
      <c r="B13" s="39" t="s">
        <v>249</v>
      </c>
      <c r="C13" s="36" t="s">
        <v>240</v>
      </c>
      <c r="D13" s="33">
        <v>6.4</v>
      </c>
      <c r="E13" s="32">
        <v>9</v>
      </c>
      <c r="F13" s="20">
        <v>70</v>
      </c>
      <c r="G13" s="20">
        <v>12.9</v>
      </c>
      <c r="H13" s="32">
        <v>2</v>
      </c>
      <c r="I13" s="34">
        <v>20</v>
      </c>
      <c r="J13" s="34">
        <v>10</v>
      </c>
      <c r="K13" s="32">
        <v>0</v>
      </c>
      <c r="L13" s="34">
        <v>260</v>
      </c>
      <c r="M13" s="34">
        <v>0</v>
      </c>
      <c r="N13" s="32">
        <v>0</v>
      </c>
      <c r="O13" s="34">
        <v>90</v>
      </c>
      <c r="P13" s="34">
        <v>0</v>
      </c>
      <c r="Q13" s="32">
        <v>10</v>
      </c>
      <c r="R13" s="34">
        <v>50</v>
      </c>
      <c r="S13" s="34">
        <v>20</v>
      </c>
      <c r="T13" s="32">
        <v>0.3</v>
      </c>
      <c r="U13" s="34">
        <v>6</v>
      </c>
      <c r="V13" s="34">
        <v>5</v>
      </c>
      <c r="W13" s="27" t="s">
        <v>111</v>
      </c>
      <c r="X13" s="162" t="s">
        <v>290</v>
      </c>
      <c r="Y13" s="162" t="s">
        <v>290</v>
      </c>
      <c r="Z13" s="27">
        <v>6</v>
      </c>
      <c r="AA13" s="161">
        <v>14</v>
      </c>
      <c r="AB13" s="161" t="s">
        <v>294</v>
      </c>
      <c r="AC13" s="161" t="s">
        <v>330</v>
      </c>
    </row>
    <row r="14" spans="1:29" x14ac:dyDescent="0.2">
      <c r="A14" s="45" t="s">
        <v>156</v>
      </c>
      <c r="B14" s="39" t="s">
        <v>249</v>
      </c>
      <c r="C14" s="36" t="s">
        <v>240</v>
      </c>
      <c r="D14" s="33">
        <v>6.4</v>
      </c>
      <c r="E14" s="32">
        <v>9</v>
      </c>
      <c r="F14" s="20">
        <v>70</v>
      </c>
      <c r="G14" s="20">
        <v>12.9</v>
      </c>
      <c r="H14" s="32">
        <v>2</v>
      </c>
      <c r="I14" s="34">
        <v>20</v>
      </c>
      <c r="J14" s="34">
        <v>10</v>
      </c>
      <c r="K14" s="32">
        <v>0</v>
      </c>
      <c r="L14" s="34">
        <v>260</v>
      </c>
      <c r="M14" s="34">
        <v>0</v>
      </c>
      <c r="N14" s="32">
        <v>0</v>
      </c>
      <c r="O14" s="34">
        <v>90</v>
      </c>
      <c r="P14" s="34">
        <v>0</v>
      </c>
      <c r="Q14" s="32">
        <v>10</v>
      </c>
      <c r="R14" s="34">
        <v>50</v>
      </c>
      <c r="S14" s="34">
        <v>20</v>
      </c>
      <c r="T14" s="32">
        <v>0.3</v>
      </c>
      <c r="U14" s="34">
        <v>6</v>
      </c>
      <c r="V14" s="34">
        <v>5</v>
      </c>
      <c r="W14" s="27" t="s">
        <v>111</v>
      </c>
      <c r="X14" s="162" t="s">
        <v>290</v>
      </c>
      <c r="Y14" s="162" t="s">
        <v>290</v>
      </c>
      <c r="Z14" s="27">
        <v>6</v>
      </c>
      <c r="AA14" s="161">
        <v>14</v>
      </c>
      <c r="AB14" s="161" t="s">
        <v>294</v>
      </c>
      <c r="AC14" s="161" t="s">
        <v>330</v>
      </c>
    </row>
    <row r="15" spans="1:29" x14ac:dyDescent="0.2">
      <c r="A15" s="45" t="s">
        <v>157</v>
      </c>
      <c r="B15" s="39" t="s">
        <v>249</v>
      </c>
      <c r="C15" s="36" t="s">
        <v>240</v>
      </c>
      <c r="D15" s="33">
        <v>6.4</v>
      </c>
      <c r="E15" s="32">
        <v>9</v>
      </c>
      <c r="F15" s="20">
        <v>70</v>
      </c>
      <c r="G15" s="20">
        <v>12.9</v>
      </c>
      <c r="H15" s="32">
        <v>2</v>
      </c>
      <c r="I15" s="34">
        <v>20</v>
      </c>
      <c r="J15" s="34">
        <v>10</v>
      </c>
      <c r="K15" s="32">
        <v>0</v>
      </c>
      <c r="L15" s="34">
        <v>260</v>
      </c>
      <c r="M15" s="34">
        <v>0</v>
      </c>
      <c r="N15" s="32">
        <v>0</v>
      </c>
      <c r="O15" s="34">
        <v>90</v>
      </c>
      <c r="P15" s="34">
        <v>0</v>
      </c>
      <c r="Q15" s="32">
        <v>10</v>
      </c>
      <c r="R15" s="34">
        <v>50</v>
      </c>
      <c r="S15" s="34">
        <v>20</v>
      </c>
      <c r="T15" s="32">
        <v>0.3</v>
      </c>
      <c r="U15" s="34">
        <v>6</v>
      </c>
      <c r="V15" s="34">
        <v>5</v>
      </c>
      <c r="W15" s="27" t="s">
        <v>111</v>
      </c>
      <c r="X15" s="162" t="s">
        <v>290</v>
      </c>
      <c r="Y15" s="162" t="s">
        <v>290</v>
      </c>
      <c r="Z15" s="27">
        <v>6</v>
      </c>
      <c r="AA15" s="161">
        <v>14</v>
      </c>
      <c r="AB15" s="161" t="s">
        <v>294</v>
      </c>
      <c r="AC15" s="161" t="s">
        <v>330</v>
      </c>
    </row>
    <row r="16" spans="1:29" x14ac:dyDescent="0.2">
      <c r="A16" s="45" t="s">
        <v>158</v>
      </c>
      <c r="B16" s="39" t="s">
        <v>249</v>
      </c>
      <c r="C16" s="36" t="s">
        <v>240</v>
      </c>
      <c r="D16" s="33">
        <v>6.4</v>
      </c>
      <c r="E16" s="32">
        <v>9</v>
      </c>
      <c r="F16" s="20">
        <v>70</v>
      </c>
      <c r="G16" s="20">
        <v>12.9</v>
      </c>
      <c r="H16" s="32">
        <v>2</v>
      </c>
      <c r="I16" s="34">
        <v>20</v>
      </c>
      <c r="J16" s="34">
        <v>10</v>
      </c>
      <c r="K16" s="32">
        <v>0</v>
      </c>
      <c r="L16" s="34">
        <v>260</v>
      </c>
      <c r="M16" s="34">
        <v>0</v>
      </c>
      <c r="N16" s="32">
        <v>0</v>
      </c>
      <c r="O16" s="34">
        <v>90</v>
      </c>
      <c r="P16" s="34">
        <v>0</v>
      </c>
      <c r="Q16" s="32">
        <v>10</v>
      </c>
      <c r="R16" s="34">
        <v>50</v>
      </c>
      <c r="S16" s="34">
        <v>20</v>
      </c>
      <c r="T16" s="32">
        <v>0.3</v>
      </c>
      <c r="U16" s="34">
        <v>6</v>
      </c>
      <c r="V16" s="34">
        <v>5</v>
      </c>
      <c r="W16" s="27" t="s">
        <v>111</v>
      </c>
      <c r="X16" s="162" t="s">
        <v>290</v>
      </c>
      <c r="Y16" s="162" t="s">
        <v>290</v>
      </c>
      <c r="Z16" s="27">
        <v>6</v>
      </c>
      <c r="AA16" s="161">
        <v>14</v>
      </c>
      <c r="AB16" s="161" t="s">
        <v>294</v>
      </c>
      <c r="AC16" s="161" t="s">
        <v>330</v>
      </c>
    </row>
    <row r="17" spans="1:29" x14ac:dyDescent="0.2">
      <c r="A17" s="45" t="s">
        <v>159</v>
      </c>
      <c r="B17" s="39" t="s">
        <v>249</v>
      </c>
      <c r="C17" s="36" t="s">
        <v>240</v>
      </c>
      <c r="D17" s="33">
        <v>6.4</v>
      </c>
      <c r="E17" s="32">
        <v>9</v>
      </c>
      <c r="F17" s="20">
        <v>70</v>
      </c>
      <c r="G17" s="20">
        <v>12.9</v>
      </c>
      <c r="H17" s="32">
        <v>2</v>
      </c>
      <c r="I17" s="34">
        <v>20</v>
      </c>
      <c r="J17" s="34">
        <v>10</v>
      </c>
      <c r="K17" s="32">
        <v>0</v>
      </c>
      <c r="L17" s="34">
        <v>260</v>
      </c>
      <c r="M17" s="34">
        <v>0</v>
      </c>
      <c r="N17" s="32">
        <v>0</v>
      </c>
      <c r="O17" s="34">
        <v>90</v>
      </c>
      <c r="P17" s="34">
        <v>0</v>
      </c>
      <c r="Q17" s="32">
        <v>10</v>
      </c>
      <c r="R17" s="34">
        <v>50</v>
      </c>
      <c r="S17" s="34">
        <v>20</v>
      </c>
      <c r="T17" s="32">
        <v>0.3</v>
      </c>
      <c r="U17" s="34">
        <v>6</v>
      </c>
      <c r="V17" s="34">
        <v>5</v>
      </c>
      <c r="W17" s="27" t="s">
        <v>111</v>
      </c>
      <c r="X17" s="162" t="s">
        <v>290</v>
      </c>
      <c r="Y17" s="162" t="s">
        <v>290</v>
      </c>
      <c r="Z17" s="27">
        <v>6</v>
      </c>
      <c r="AA17" s="161">
        <v>14</v>
      </c>
      <c r="AB17" s="161" t="s">
        <v>294</v>
      </c>
      <c r="AC17" s="161" t="s">
        <v>330</v>
      </c>
    </row>
    <row r="18" spans="1:29" x14ac:dyDescent="0.2">
      <c r="A18" s="45" t="s">
        <v>160</v>
      </c>
      <c r="B18" s="39" t="s">
        <v>251</v>
      </c>
      <c r="C18" s="33" t="s">
        <v>240</v>
      </c>
      <c r="D18" s="20">
        <v>15</v>
      </c>
      <c r="E18" s="32">
        <v>27</v>
      </c>
      <c r="F18" s="20">
        <v>70</v>
      </c>
      <c r="G18" s="20">
        <v>38.6</v>
      </c>
      <c r="H18" s="32">
        <v>10</v>
      </c>
      <c r="I18" s="34">
        <v>20</v>
      </c>
      <c r="J18" s="34">
        <v>50</v>
      </c>
      <c r="K18" s="32">
        <v>0</v>
      </c>
      <c r="L18" s="34">
        <v>260</v>
      </c>
      <c r="M18" s="34">
        <v>0</v>
      </c>
      <c r="N18" s="32">
        <v>0</v>
      </c>
      <c r="O18" s="34">
        <v>90</v>
      </c>
      <c r="P18" s="34">
        <v>0</v>
      </c>
      <c r="Q18" s="32">
        <v>15</v>
      </c>
      <c r="R18" s="34">
        <v>50</v>
      </c>
      <c r="S18" s="34">
        <v>20</v>
      </c>
      <c r="T18" s="32">
        <v>0.12</v>
      </c>
      <c r="U18" s="34">
        <v>6</v>
      </c>
      <c r="V18" s="34">
        <v>2</v>
      </c>
      <c r="W18" s="27" t="s">
        <v>111</v>
      </c>
      <c r="X18" s="162" t="s">
        <v>290</v>
      </c>
      <c r="Y18" s="162" t="s">
        <v>290</v>
      </c>
      <c r="Z18" s="27">
        <v>6</v>
      </c>
      <c r="AA18" s="161">
        <v>14</v>
      </c>
      <c r="AB18" s="161" t="s">
        <v>294</v>
      </c>
      <c r="AC18" s="161" t="s">
        <v>330</v>
      </c>
    </row>
    <row r="19" spans="1:29" x14ac:dyDescent="0.2">
      <c r="A19" s="45" t="s">
        <v>161</v>
      </c>
      <c r="B19" s="39" t="s">
        <v>251</v>
      </c>
      <c r="C19" s="33" t="s">
        <v>240</v>
      </c>
      <c r="D19" s="20">
        <v>15</v>
      </c>
      <c r="E19" s="32">
        <v>27</v>
      </c>
      <c r="F19" s="20">
        <v>70</v>
      </c>
      <c r="G19" s="20">
        <v>38.6</v>
      </c>
      <c r="H19" s="32">
        <v>10</v>
      </c>
      <c r="I19" s="34">
        <v>20</v>
      </c>
      <c r="J19" s="34">
        <v>50</v>
      </c>
      <c r="K19" s="32">
        <v>0</v>
      </c>
      <c r="L19" s="34">
        <v>260</v>
      </c>
      <c r="M19" s="34">
        <v>0</v>
      </c>
      <c r="N19" s="32">
        <v>0</v>
      </c>
      <c r="O19" s="34">
        <v>90</v>
      </c>
      <c r="P19" s="34">
        <v>0</v>
      </c>
      <c r="Q19" s="32">
        <v>15</v>
      </c>
      <c r="R19" s="34">
        <v>50</v>
      </c>
      <c r="S19" s="34">
        <v>20</v>
      </c>
      <c r="T19" s="32">
        <v>0.12</v>
      </c>
      <c r="U19" s="34">
        <v>6</v>
      </c>
      <c r="V19" s="34">
        <v>2</v>
      </c>
      <c r="W19" s="27" t="s">
        <v>111</v>
      </c>
      <c r="X19" s="162" t="s">
        <v>290</v>
      </c>
      <c r="Y19" s="162" t="s">
        <v>290</v>
      </c>
      <c r="Z19" s="27">
        <v>6</v>
      </c>
      <c r="AA19" s="161">
        <v>14</v>
      </c>
      <c r="AB19" s="161" t="s">
        <v>294</v>
      </c>
      <c r="AC19" s="161" t="s">
        <v>330</v>
      </c>
    </row>
    <row r="20" spans="1:29" x14ac:dyDescent="0.2">
      <c r="A20" s="45" t="s">
        <v>162</v>
      </c>
      <c r="B20" s="40" t="s">
        <v>258</v>
      </c>
      <c r="C20" s="36" t="s">
        <v>240</v>
      </c>
      <c r="D20" s="20">
        <v>18.899999999999999</v>
      </c>
      <c r="E20" s="32">
        <v>33</v>
      </c>
      <c r="F20" s="20">
        <v>70</v>
      </c>
      <c r="G20" s="20">
        <v>47.1</v>
      </c>
      <c r="H20" s="32">
        <v>12</v>
      </c>
      <c r="I20" s="34">
        <v>20</v>
      </c>
      <c r="J20" s="34">
        <v>60</v>
      </c>
      <c r="K20" s="32">
        <v>0</v>
      </c>
      <c r="L20" s="34">
        <v>260</v>
      </c>
      <c r="M20" s="34">
        <v>0</v>
      </c>
      <c r="N20" s="32">
        <v>0</v>
      </c>
      <c r="O20" s="34">
        <v>90</v>
      </c>
      <c r="P20" s="34">
        <v>0</v>
      </c>
      <c r="Q20" s="32">
        <v>18</v>
      </c>
      <c r="R20" s="34">
        <v>50</v>
      </c>
      <c r="S20" s="34">
        <v>36</v>
      </c>
      <c r="T20" s="32">
        <v>0.24</v>
      </c>
      <c r="U20" s="34">
        <v>6</v>
      </c>
      <c r="V20" s="34">
        <v>4</v>
      </c>
      <c r="W20" s="27" t="s">
        <v>111</v>
      </c>
      <c r="X20" s="162" t="s">
        <v>290</v>
      </c>
      <c r="Y20" s="162" t="s">
        <v>290</v>
      </c>
      <c r="Z20" s="27">
        <v>6</v>
      </c>
      <c r="AA20" s="161">
        <v>14</v>
      </c>
      <c r="AB20" s="161" t="s">
        <v>294</v>
      </c>
      <c r="AC20" s="161" t="s">
        <v>330</v>
      </c>
    </row>
    <row r="21" spans="1:29" x14ac:dyDescent="0.2">
      <c r="A21" s="45" t="s">
        <v>163</v>
      </c>
      <c r="B21" s="40" t="s">
        <v>258</v>
      </c>
      <c r="C21" s="36" t="s">
        <v>240</v>
      </c>
      <c r="D21" s="20">
        <v>18.899999999999999</v>
      </c>
      <c r="E21" s="32">
        <v>33</v>
      </c>
      <c r="F21" s="20">
        <v>70</v>
      </c>
      <c r="G21" s="20">
        <v>47.1</v>
      </c>
      <c r="H21" s="32">
        <v>12</v>
      </c>
      <c r="I21" s="34">
        <v>20</v>
      </c>
      <c r="J21" s="34">
        <v>60</v>
      </c>
      <c r="K21" s="32">
        <v>0</v>
      </c>
      <c r="L21" s="34">
        <v>260</v>
      </c>
      <c r="M21" s="34">
        <v>0</v>
      </c>
      <c r="N21" s="32">
        <v>0</v>
      </c>
      <c r="O21" s="34">
        <v>90</v>
      </c>
      <c r="P21" s="34">
        <v>0</v>
      </c>
      <c r="Q21" s="32">
        <v>18</v>
      </c>
      <c r="R21" s="34">
        <v>50</v>
      </c>
      <c r="S21" s="34">
        <v>36</v>
      </c>
      <c r="T21" s="32">
        <v>0.24</v>
      </c>
      <c r="U21" s="34">
        <v>6</v>
      </c>
      <c r="V21" s="34">
        <v>4</v>
      </c>
      <c r="W21" s="27" t="s">
        <v>111</v>
      </c>
      <c r="X21" s="162" t="s">
        <v>290</v>
      </c>
      <c r="Y21" s="162" t="s">
        <v>290</v>
      </c>
      <c r="Z21" s="27">
        <v>6</v>
      </c>
      <c r="AA21" s="161">
        <v>14</v>
      </c>
      <c r="AB21" s="161" t="s">
        <v>294</v>
      </c>
      <c r="AC21" s="161" t="s">
        <v>330</v>
      </c>
    </row>
    <row r="22" spans="1:29" x14ac:dyDescent="0.2">
      <c r="A22" s="45" t="s">
        <v>164</v>
      </c>
      <c r="B22" s="39" t="s">
        <v>239</v>
      </c>
      <c r="C22" s="36" t="s">
        <v>240</v>
      </c>
      <c r="D22" s="33">
        <v>33</v>
      </c>
      <c r="E22" s="32">
        <v>70</v>
      </c>
      <c r="F22" s="20">
        <v>70</v>
      </c>
      <c r="G22" s="20">
        <v>100</v>
      </c>
      <c r="H22" s="32">
        <v>25</v>
      </c>
      <c r="I22" s="34">
        <v>20</v>
      </c>
      <c r="J22" s="34">
        <v>125</v>
      </c>
      <c r="K22" s="32">
        <v>0</v>
      </c>
      <c r="L22" s="34">
        <v>260</v>
      </c>
      <c r="M22" s="34">
        <v>0</v>
      </c>
      <c r="N22" s="32">
        <v>0</v>
      </c>
      <c r="O22" s="34">
        <v>90</v>
      </c>
      <c r="P22" s="34">
        <v>0</v>
      </c>
      <c r="Q22" s="32">
        <v>6</v>
      </c>
      <c r="R22" s="34">
        <v>50</v>
      </c>
      <c r="S22" s="34">
        <v>12</v>
      </c>
      <c r="T22" s="32">
        <v>6.2E-2</v>
      </c>
      <c r="U22" s="34">
        <v>6</v>
      </c>
      <c r="V22" s="34">
        <v>1</v>
      </c>
      <c r="W22" s="27" t="s">
        <v>111</v>
      </c>
      <c r="X22" s="162" t="s">
        <v>290</v>
      </c>
      <c r="Y22" s="162" t="s">
        <v>290</v>
      </c>
      <c r="Z22" s="27">
        <v>6</v>
      </c>
      <c r="AA22" s="161">
        <v>14</v>
      </c>
      <c r="AB22" s="161" t="s">
        <v>294</v>
      </c>
      <c r="AC22" s="161" t="s">
        <v>330</v>
      </c>
    </row>
    <row r="23" spans="1:29" x14ac:dyDescent="0.2">
      <c r="A23" s="45" t="s">
        <v>165</v>
      </c>
      <c r="B23" s="39" t="s">
        <v>239</v>
      </c>
      <c r="C23" s="36" t="s">
        <v>240</v>
      </c>
      <c r="D23" s="33">
        <v>33</v>
      </c>
      <c r="E23" s="32">
        <v>70</v>
      </c>
      <c r="F23" s="20">
        <v>70</v>
      </c>
      <c r="G23" s="20">
        <v>100</v>
      </c>
      <c r="H23" s="32">
        <v>25</v>
      </c>
      <c r="I23" s="34">
        <v>20</v>
      </c>
      <c r="J23" s="34">
        <v>125</v>
      </c>
      <c r="K23" s="32">
        <v>0</v>
      </c>
      <c r="L23" s="34">
        <v>260</v>
      </c>
      <c r="M23" s="34">
        <v>0</v>
      </c>
      <c r="N23" s="32">
        <v>0</v>
      </c>
      <c r="O23" s="34">
        <v>90</v>
      </c>
      <c r="P23" s="34">
        <v>0</v>
      </c>
      <c r="Q23" s="32">
        <v>6</v>
      </c>
      <c r="R23" s="34">
        <v>50</v>
      </c>
      <c r="S23" s="34">
        <v>12</v>
      </c>
      <c r="T23" s="32">
        <v>6.2E-2</v>
      </c>
      <c r="U23" s="34">
        <v>6</v>
      </c>
      <c r="V23" s="34">
        <v>1</v>
      </c>
      <c r="W23" s="27" t="s">
        <v>111</v>
      </c>
      <c r="X23" s="162" t="s">
        <v>290</v>
      </c>
      <c r="Y23" s="162" t="s">
        <v>290</v>
      </c>
      <c r="Z23" s="27">
        <v>6</v>
      </c>
      <c r="AA23" s="161">
        <v>14</v>
      </c>
      <c r="AB23" s="161" t="s">
        <v>294</v>
      </c>
      <c r="AC23" s="161" t="s">
        <v>330</v>
      </c>
    </row>
    <row r="24" spans="1:29" x14ac:dyDescent="0.2">
      <c r="A24" s="45" t="s">
        <v>166</v>
      </c>
      <c r="B24" s="40" t="s">
        <v>255</v>
      </c>
      <c r="C24" s="36" t="s">
        <v>240</v>
      </c>
      <c r="D24" s="33">
        <v>10.6</v>
      </c>
      <c r="E24" s="32">
        <v>13</v>
      </c>
      <c r="F24" s="20">
        <v>70</v>
      </c>
      <c r="G24" s="20">
        <v>18.600000000000001</v>
      </c>
      <c r="H24" s="32">
        <v>4</v>
      </c>
      <c r="I24" s="34">
        <v>20</v>
      </c>
      <c r="J24" s="34">
        <v>20</v>
      </c>
      <c r="K24" s="32">
        <v>0</v>
      </c>
      <c r="L24" s="34">
        <v>260</v>
      </c>
      <c r="M24" s="34">
        <v>0</v>
      </c>
      <c r="N24" s="32">
        <v>0</v>
      </c>
      <c r="O24" s="34">
        <v>90</v>
      </c>
      <c r="P24" s="34">
        <v>0</v>
      </c>
      <c r="Q24" s="32">
        <v>23</v>
      </c>
      <c r="R24" s="34">
        <v>50</v>
      </c>
      <c r="S24" s="34">
        <v>46</v>
      </c>
      <c r="T24" s="32">
        <v>0.33</v>
      </c>
      <c r="U24" s="34">
        <v>6</v>
      </c>
      <c r="V24" s="34">
        <v>5.5</v>
      </c>
      <c r="W24" s="27" t="s">
        <v>111</v>
      </c>
      <c r="X24" s="162" t="s">
        <v>291</v>
      </c>
      <c r="Y24" s="162" t="s">
        <v>291</v>
      </c>
      <c r="Z24" s="27">
        <v>6</v>
      </c>
      <c r="AA24" s="161">
        <v>14</v>
      </c>
      <c r="AB24" s="161" t="s">
        <v>294</v>
      </c>
      <c r="AC24" s="161" t="s">
        <v>330</v>
      </c>
    </row>
    <row r="25" spans="1:29" x14ac:dyDescent="0.2">
      <c r="A25" s="45" t="s">
        <v>167</v>
      </c>
      <c r="B25" s="40" t="s">
        <v>255</v>
      </c>
      <c r="C25" s="36" t="s">
        <v>240</v>
      </c>
      <c r="D25" s="33">
        <v>10.6</v>
      </c>
      <c r="E25" s="32">
        <v>13</v>
      </c>
      <c r="F25" s="20">
        <v>70</v>
      </c>
      <c r="G25" s="20">
        <v>18.600000000000001</v>
      </c>
      <c r="H25" s="32">
        <v>4</v>
      </c>
      <c r="I25" s="34">
        <v>20</v>
      </c>
      <c r="J25" s="34">
        <v>20</v>
      </c>
      <c r="K25" s="32">
        <v>0</v>
      </c>
      <c r="L25" s="34">
        <v>260</v>
      </c>
      <c r="M25" s="34">
        <v>0</v>
      </c>
      <c r="N25" s="32">
        <v>0</v>
      </c>
      <c r="O25" s="34">
        <v>90</v>
      </c>
      <c r="P25" s="34">
        <v>0</v>
      </c>
      <c r="Q25" s="32">
        <v>23</v>
      </c>
      <c r="R25" s="34">
        <v>50</v>
      </c>
      <c r="S25" s="34">
        <v>46</v>
      </c>
      <c r="T25" s="32">
        <v>0.33</v>
      </c>
      <c r="U25" s="34">
        <v>6</v>
      </c>
      <c r="V25" s="34">
        <v>5.5</v>
      </c>
      <c r="W25" s="27" t="s">
        <v>111</v>
      </c>
      <c r="X25" s="162" t="s">
        <v>291</v>
      </c>
      <c r="Y25" s="162" t="s">
        <v>291</v>
      </c>
      <c r="Z25" s="27">
        <v>6</v>
      </c>
      <c r="AA25" s="161">
        <v>14</v>
      </c>
      <c r="AB25" s="161" t="s">
        <v>294</v>
      </c>
      <c r="AC25" s="161" t="s">
        <v>330</v>
      </c>
    </row>
    <row r="26" spans="1:29" x14ac:dyDescent="0.2">
      <c r="A26" s="45" t="s">
        <v>168</v>
      </c>
      <c r="B26" s="40" t="s">
        <v>258</v>
      </c>
      <c r="C26" s="36" t="s">
        <v>240</v>
      </c>
      <c r="D26" s="20">
        <v>18.899999999999999</v>
      </c>
      <c r="E26" s="32">
        <v>33</v>
      </c>
      <c r="F26" s="20">
        <v>70</v>
      </c>
      <c r="G26" s="20">
        <v>47.1</v>
      </c>
      <c r="H26" s="32">
        <v>12</v>
      </c>
      <c r="I26" s="34">
        <v>20</v>
      </c>
      <c r="J26" s="34">
        <v>60</v>
      </c>
      <c r="K26" s="32">
        <v>0</v>
      </c>
      <c r="L26" s="34">
        <v>260</v>
      </c>
      <c r="M26" s="34">
        <v>0</v>
      </c>
      <c r="N26" s="32">
        <v>0</v>
      </c>
      <c r="O26" s="34">
        <v>90</v>
      </c>
      <c r="P26" s="34">
        <v>0</v>
      </c>
      <c r="Q26" s="32">
        <v>18</v>
      </c>
      <c r="R26" s="34">
        <v>50</v>
      </c>
      <c r="S26" s="34">
        <v>36</v>
      </c>
      <c r="T26" s="32">
        <v>0.24</v>
      </c>
      <c r="U26" s="34">
        <v>6</v>
      </c>
      <c r="V26" s="34">
        <v>4</v>
      </c>
      <c r="W26" s="27" t="s">
        <v>111</v>
      </c>
      <c r="X26" s="162" t="s">
        <v>290</v>
      </c>
      <c r="Y26" s="162" t="s">
        <v>290</v>
      </c>
      <c r="Z26" s="27">
        <v>6</v>
      </c>
      <c r="AA26" s="161">
        <v>14</v>
      </c>
      <c r="AB26" s="161" t="s">
        <v>294</v>
      </c>
      <c r="AC26" s="161" t="s">
        <v>330</v>
      </c>
    </row>
    <row r="27" spans="1:29" x14ac:dyDescent="0.2">
      <c r="A27" s="45" t="s">
        <v>169</v>
      </c>
      <c r="B27" s="39" t="s">
        <v>254</v>
      </c>
      <c r="C27" s="33" t="s">
        <v>240</v>
      </c>
      <c r="D27" s="20">
        <v>11.7</v>
      </c>
      <c r="E27" s="32">
        <v>15</v>
      </c>
      <c r="F27" s="20">
        <v>70</v>
      </c>
      <c r="G27" s="20">
        <v>21.4</v>
      </c>
      <c r="H27" s="32">
        <v>5</v>
      </c>
      <c r="I27" s="34">
        <v>20</v>
      </c>
      <c r="J27" s="34">
        <v>25</v>
      </c>
      <c r="K27" s="32">
        <v>1</v>
      </c>
      <c r="L27" s="34">
        <v>260</v>
      </c>
      <c r="M27" s="34">
        <v>0.4</v>
      </c>
      <c r="N27" s="32">
        <v>0</v>
      </c>
      <c r="O27" s="34">
        <v>90</v>
      </c>
      <c r="P27" s="34">
        <v>0</v>
      </c>
      <c r="Q27" s="32">
        <v>22</v>
      </c>
      <c r="R27" s="34">
        <v>50</v>
      </c>
      <c r="S27" s="34">
        <v>44</v>
      </c>
      <c r="T27" s="32">
        <v>0.48</v>
      </c>
      <c r="U27" s="34">
        <v>6</v>
      </c>
      <c r="V27" s="34">
        <v>7.9</v>
      </c>
      <c r="W27" s="27" t="s">
        <v>111</v>
      </c>
      <c r="X27" s="162" t="s">
        <v>290</v>
      </c>
      <c r="Y27" s="162" t="s">
        <v>290</v>
      </c>
      <c r="Z27" s="27">
        <v>6</v>
      </c>
      <c r="AA27" s="161">
        <v>14</v>
      </c>
      <c r="AB27" s="161" t="s">
        <v>294</v>
      </c>
      <c r="AC27" s="161" t="s">
        <v>330</v>
      </c>
    </row>
    <row r="28" spans="1:29" x14ac:dyDescent="0.2">
      <c r="A28" s="45" t="s">
        <v>170</v>
      </c>
      <c r="B28" s="39" t="s">
        <v>252</v>
      </c>
      <c r="C28" s="33" t="s">
        <v>240</v>
      </c>
      <c r="D28" s="20">
        <v>5.9</v>
      </c>
      <c r="E28" s="32">
        <v>4</v>
      </c>
      <c r="F28" s="20">
        <v>70</v>
      </c>
      <c r="G28" s="20">
        <v>5.7</v>
      </c>
      <c r="H28" s="32">
        <v>1</v>
      </c>
      <c r="I28" s="34">
        <v>20</v>
      </c>
      <c r="J28" s="34">
        <v>5</v>
      </c>
      <c r="K28" s="32">
        <v>1</v>
      </c>
      <c r="L28" s="34">
        <v>260</v>
      </c>
      <c r="M28" s="34">
        <v>0.4</v>
      </c>
      <c r="N28" s="32">
        <v>0</v>
      </c>
      <c r="O28" s="34">
        <v>90</v>
      </c>
      <c r="P28" s="34">
        <v>0</v>
      </c>
      <c r="Q28" s="32">
        <v>17</v>
      </c>
      <c r="R28" s="34">
        <v>50</v>
      </c>
      <c r="S28" s="34">
        <v>34</v>
      </c>
      <c r="T28" s="32">
        <v>0.14000000000000001</v>
      </c>
      <c r="U28" s="34">
        <v>6</v>
      </c>
      <c r="V28" s="34">
        <v>2.2999999999999998</v>
      </c>
      <c r="W28" s="27" t="s">
        <v>106</v>
      </c>
      <c r="X28" s="162" t="s">
        <v>291</v>
      </c>
      <c r="Y28" s="162" t="s">
        <v>291</v>
      </c>
      <c r="Z28" s="26">
        <v>3</v>
      </c>
      <c r="AA28" s="161">
        <v>14</v>
      </c>
      <c r="AB28" s="161" t="s">
        <v>294</v>
      </c>
      <c r="AC28" s="161" t="s">
        <v>330</v>
      </c>
    </row>
    <row r="29" spans="1:29" x14ac:dyDescent="0.2">
      <c r="A29" s="45" t="s">
        <v>171</v>
      </c>
      <c r="B29" s="39" t="s">
        <v>252</v>
      </c>
      <c r="C29" s="33" t="s">
        <v>240</v>
      </c>
      <c r="D29" s="20">
        <v>5.9</v>
      </c>
      <c r="E29" s="32">
        <v>4</v>
      </c>
      <c r="F29" s="20">
        <v>70</v>
      </c>
      <c r="G29" s="20">
        <v>5.7</v>
      </c>
      <c r="H29" s="32">
        <v>1</v>
      </c>
      <c r="I29" s="34">
        <v>20</v>
      </c>
      <c r="J29" s="34">
        <v>5</v>
      </c>
      <c r="K29" s="32">
        <v>1</v>
      </c>
      <c r="L29" s="34">
        <v>260</v>
      </c>
      <c r="M29" s="34">
        <v>0.4</v>
      </c>
      <c r="N29" s="32">
        <v>0</v>
      </c>
      <c r="O29" s="34">
        <v>90</v>
      </c>
      <c r="P29" s="34">
        <v>0</v>
      </c>
      <c r="Q29" s="32">
        <v>17</v>
      </c>
      <c r="R29" s="34">
        <v>50</v>
      </c>
      <c r="S29" s="34">
        <v>34</v>
      </c>
      <c r="T29" s="32">
        <v>0.14000000000000001</v>
      </c>
      <c r="U29" s="34">
        <v>6</v>
      </c>
      <c r="V29" s="34">
        <v>2.2999999999999998</v>
      </c>
      <c r="W29" s="27" t="s">
        <v>106</v>
      </c>
      <c r="X29" s="162" t="s">
        <v>291</v>
      </c>
      <c r="Y29" s="162" t="s">
        <v>291</v>
      </c>
      <c r="Z29" s="26">
        <v>3</v>
      </c>
      <c r="AA29" s="161">
        <v>14</v>
      </c>
      <c r="AB29" s="161" t="s">
        <v>294</v>
      </c>
      <c r="AC29" s="161" t="s">
        <v>330</v>
      </c>
    </row>
    <row r="30" spans="1:29" x14ac:dyDescent="0.2">
      <c r="A30" s="45" t="s">
        <v>172</v>
      </c>
      <c r="B30" s="39" t="s">
        <v>253</v>
      </c>
      <c r="C30" s="35" t="s">
        <v>240</v>
      </c>
      <c r="D30" s="20">
        <v>5</v>
      </c>
      <c r="E30" s="32">
        <v>3</v>
      </c>
      <c r="F30" s="20">
        <v>70</v>
      </c>
      <c r="G30" s="20">
        <v>5.7</v>
      </c>
      <c r="H30" s="32">
        <v>1</v>
      </c>
      <c r="I30" s="34">
        <v>20</v>
      </c>
      <c r="J30" s="34">
        <v>5</v>
      </c>
      <c r="K30" s="32">
        <v>0</v>
      </c>
      <c r="L30" s="34">
        <v>260</v>
      </c>
      <c r="M30" s="34">
        <v>0</v>
      </c>
      <c r="N30" s="32">
        <v>0</v>
      </c>
      <c r="O30" s="34">
        <v>90</v>
      </c>
      <c r="P30" s="34">
        <v>0</v>
      </c>
      <c r="Q30" s="32">
        <v>16</v>
      </c>
      <c r="R30" s="34">
        <v>50</v>
      </c>
      <c r="S30" s="34">
        <v>32</v>
      </c>
      <c r="T30" s="32">
        <v>0.32</v>
      </c>
      <c r="U30" s="34">
        <v>6</v>
      </c>
      <c r="V30" s="34">
        <v>5.3</v>
      </c>
      <c r="W30" s="27" t="s">
        <v>106</v>
      </c>
      <c r="X30" s="162" t="s">
        <v>291</v>
      </c>
      <c r="Y30" s="162" t="s">
        <v>291</v>
      </c>
      <c r="Z30" s="26">
        <v>3</v>
      </c>
      <c r="AA30" s="161">
        <v>14</v>
      </c>
      <c r="AB30" s="161" t="s">
        <v>294</v>
      </c>
      <c r="AC30" s="161" t="s">
        <v>330</v>
      </c>
    </row>
    <row r="31" spans="1:29" x14ac:dyDescent="0.2">
      <c r="A31" s="45" t="s">
        <v>173</v>
      </c>
      <c r="B31" s="39" t="s">
        <v>252</v>
      </c>
      <c r="C31" s="33" t="s">
        <v>240</v>
      </c>
      <c r="D31" s="20">
        <v>5.9</v>
      </c>
      <c r="E31" s="32">
        <v>4</v>
      </c>
      <c r="F31" s="20">
        <v>70</v>
      </c>
      <c r="G31" s="20">
        <v>5.7</v>
      </c>
      <c r="H31" s="32">
        <v>1</v>
      </c>
      <c r="I31" s="34">
        <v>20</v>
      </c>
      <c r="J31" s="34">
        <v>5</v>
      </c>
      <c r="K31" s="32">
        <v>1</v>
      </c>
      <c r="L31" s="34">
        <v>260</v>
      </c>
      <c r="M31" s="34">
        <v>0.4</v>
      </c>
      <c r="N31" s="32">
        <v>0</v>
      </c>
      <c r="O31" s="34">
        <v>90</v>
      </c>
      <c r="P31" s="34">
        <v>0</v>
      </c>
      <c r="Q31" s="32">
        <v>17</v>
      </c>
      <c r="R31" s="34">
        <v>50</v>
      </c>
      <c r="S31" s="34">
        <v>34</v>
      </c>
      <c r="T31" s="32">
        <v>0.14000000000000001</v>
      </c>
      <c r="U31" s="34">
        <v>6</v>
      </c>
      <c r="V31" s="34">
        <v>2.2999999999999998</v>
      </c>
      <c r="W31" s="27" t="s">
        <v>106</v>
      </c>
      <c r="X31" s="162" t="s">
        <v>291</v>
      </c>
      <c r="Y31" s="162" t="s">
        <v>291</v>
      </c>
      <c r="Z31" s="26">
        <v>3</v>
      </c>
      <c r="AA31" s="161">
        <v>14</v>
      </c>
      <c r="AB31" s="161" t="s">
        <v>294</v>
      </c>
      <c r="AC31" s="161" t="s">
        <v>330</v>
      </c>
    </row>
    <row r="32" spans="1:29" x14ac:dyDescent="0.2">
      <c r="A32" s="45" t="s">
        <v>174</v>
      </c>
      <c r="B32" s="39" t="s">
        <v>252</v>
      </c>
      <c r="C32" s="33" t="s">
        <v>240</v>
      </c>
      <c r="D32" s="20">
        <v>5.9</v>
      </c>
      <c r="E32" s="32">
        <v>4</v>
      </c>
      <c r="F32" s="20">
        <v>70</v>
      </c>
      <c r="G32" s="20">
        <v>5.7</v>
      </c>
      <c r="H32" s="32">
        <v>1</v>
      </c>
      <c r="I32" s="34">
        <v>20</v>
      </c>
      <c r="J32" s="34">
        <v>5</v>
      </c>
      <c r="K32" s="32">
        <v>1</v>
      </c>
      <c r="L32" s="34">
        <v>260</v>
      </c>
      <c r="M32" s="34">
        <v>0.4</v>
      </c>
      <c r="N32" s="32">
        <v>0</v>
      </c>
      <c r="O32" s="34">
        <v>90</v>
      </c>
      <c r="P32" s="34">
        <v>0</v>
      </c>
      <c r="Q32" s="32">
        <v>17</v>
      </c>
      <c r="R32" s="34">
        <v>50</v>
      </c>
      <c r="S32" s="34">
        <v>34</v>
      </c>
      <c r="T32" s="32">
        <v>0.14000000000000001</v>
      </c>
      <c r="U32" s="34">
        <v>6</v>
      </c>
      <c r="V32" s="34">
        <v>2.2999999999999998</v>
      </c>
      <c r="W32" s="27" t="s">
        <v>106</v>
      </c>
      <c r="X32" s="162" t="s">
        <v>291</v>
      </c>
      <c r="Y32" s="162" t="s">
        <v>291</v>
      </c>
      <c r="Z32" s="26">
        <v>3</v>
      </c>
      <c r="AA32" s="161">
        <v>14</v>
      </c>
      <c r="AB32" s="161" t="s">
        <v>294</v>
      </c>
      <c r="AC32" s="161" t="s">
        <v>330</v>
      </c>
    </row>
    <row r="33" spans="1:29" x14ac:dyDescent="0.2">
      <c r="A33" s="45" t="s">
        <v>175</v>
      </c>
      <c r="B33" s="39" t="s">
        <v>249</v>
      </c>
      <c r="C33" s="36" t="s">
        <v>240</v>
      </c>
      <c r="D33" s="33">
        <v>6.4</v>
      </c>
      <c r="E33" s="32">
        <v>9</v>
      </c>
      <c r="F33" s="20">
        <v>70</v>
      </c>
      <c r="G33" s="20">
        <v>12.9</v>
      </c>
      <c r="H33" s="32">
        <v>2</v>
      </c>
      <c r="I33" s="34">
        <v>20</v>
      </c>
      <c r="J33" s="34">
        <v>10</v>
      </c>
      <c r="K33" s="32">
        <v>0</v>
      </c>
      <c r="L33" s="34">
        <v>260</v>
      </c>
      <c r="M33" s="34">
        <v>0</v>
      </c>
      <c r="N33" s="32">
        <v>0</v>
      </c>
      <c r="O33" s="34">
        <v>90</v>
      </c>
      <c r="P33" s="34">
        <v>0</v>
      </c>
      <c r="Q33" s="32">
        <v>10</v>
      </c>
      <c r="R33" s="34">
        <v>50</v>
      </c>
      <c r="S33" s="34">
        <v>20</v>
      </c>
      <c r="T33" s="32">
        <v>0.3</v>
      </c>
      <c r="U33" s="34">
        <v>6</v>
      </c>
      <c r="V33" s="34">
        <v>5</v>
      </c>
      <c r="W33" s="27" t="s">
        <v>106</v>
      </c>
      <c r="X33" s="162" t="s">
        <v>291</v>
      </c>
      <c r="Y33" s="162" t="s">
        <v>291</v>
      </c>
      <c r="Z33" s="26">
        <v>3</v>
      </c>
      <c r="AA33" s="161">
        <v>14</v>
      </c>
      <c r="AB33" s="161" t="s">
        <v>294</v>
      </c>
      <c r="AC33" s="161" t="s">
        <v>330</v>
      </c>
    </row>
    <row r="34" spans="1:29" x14ac:dyDescent="0.2">
      <c r="A34" s="45" t="s">
        <v>176</v>
      </c>
      <c r="B34" s="39" t="s">
        <v>252</v>
      </c>
      <c r="C34" s="33" t="s">
        <v>240</v>
      </c>
      <c r="D34" s="20">
        <v>5.9</v>
      </c>
      <c r="E34" s="32">
        <v>4</v>
      </c>
      <c r="F34" s="20">
        <v>70</v>
      </c>
      <c r="G34" s="20">
        <v>5.7</v>
      </c>
      <c r="H34" s="32">
        <v>1</v>
      </c>
      <c r="I34" s="34">
        <v>20</v>
      </c>
      <c r="J34" s="34">
        <v>5</v>
      </c>
      <c r="K34" s="32">
        <v>1</v>
      </c>
      <c r="L34" s="34">
        <v>260</v>
      </c>
      <c r="M34" s="34">
        <v>0.4</v>
      </c>
      <c r="N34" s="32">
        <v>0</v>
      </c>
      <c r="O34" s="34">
        <v>90</v>
      </c>
      <c r="P34" s="34">
        <v>0</v>
      </c>
      <c r="Q34" s="32">
        <v>17</v>
      </c>
      <c r="R34" s="34">
        <v>50</v>
      </c>
      <c r="S34" s="34">
        <v>34</v>
      </c>
      <c r="T34" s="32">
        <v>0.14000000000000001</v>
      </c>
      <c r="U34" s="34">
        <v>6</v>
      </c>
      <c r="V34" s="34">
        <v>2.2999999999999998</v>
      </c>
      <c r="W34" s="27" t="s">
        <v>106</v>
      </c>
      <c r="X34" s="162" t="s">
        <v>291</v>
      </c>
      <c r="Y34" s="162" t="s">
        <v>291</v>
      </c>
      <c r="Z34" s="26">
        <v>3</v>
      </c>
      <c r="AA34" s="161">
        <v>14</v>
      </c>
      <c r="AB34" s="161" t="s">
        <v>294</v>
      </c>
      <c r="AC34" s="161" t="s">
        <v>330</v>
      </c>
    </row>
    <row r="35" spans="1:29" x14ac:dyDescent="0.2">
      <c r="A35" s="45" t="s">
        <v>177</v>
      </c>
      <c r="B35" s="40" t="s">
        <v>269</v>
      </c>
      <c r="C35" s="33" t="s">
        <v>240</v>
      </c>
      <c r="D35" s="20">
        <v>33.200000000000003</v>
      </c>
      <c r="E35" s="32">
        <v>71</v>
      </c>
      <c r="F35" s="20">
        <v>70</v>
      </c>
      <c r="G35" s="20">
        <v>101</v>
      </c>
      <c r="H35" s="32">
        <v>25</v>
      </c>
      <c r="I35" s="34">
        <v>20</v>
      </c>
      <c r="J35" s="20">
        <v>125</v>
      </c>
      <c r="K35" s="32">
        <v>0</v>
      </c>
      <c r="L35" s="34">
        <v>260</v>
      </c>
      <c r="M35" s="20">
        <v>0</v>
      </c>
      <c r="N35" s="32">
        <v>0</v>
      </c>
      <c r="O35" s="34">
        <v>90</v>
      </c>
      <c r="P35" s="20">
        <v>0</v>
      </c>
      <c r="Q35" s="32">
        <v>6</v>
      </c>
      <c r="R35" s="34">
        <v>50</v>
      </c>
      <c r="S35" s="20">
        <v>12</v>
      </c>
      <c r="T35" s="32">
        <v>0.56999999999999995</v>
      </c>
      <c r="U35" s="34">
        <v>6</v>
      </c>
      <c r="V35" s="20">
        <v>9.5</v>
      </c>
      <c r="W35" s="27" t="s">
        <v>106</v>
      </c>
      <c r="X35" s="162" t="s">
        <v>291</v>
      </c>
      <c r="Y35" s="162" t="s">
        <v>291</v>
      </c>
      <c r="Z35" s="26">
        <v>3</v>
      </c>
      <c r="AA35" s="161">
        <v>14</v>
      </c>
      <c r="AB35" s="161" t="s">
        <v>294</v>
      </c>
      <c r="AC35" s="161" t="s">
        <v>330</v>
      </c>
    </row>
    <row r="36" spans="1:29" x14ac:dyDescent="0.2">
      <c r="A36" s="45" t="s">
        <v>178</v>
      </c>
      <c r="B36" s="39" t="s">
        <v>252</v>
      </c>
      <c r="C36" s="33" t="s">
        <v>240</v>
      </c>
      <c r="D36" s="20">
        <v>5.9</v>
      </c>
      <c r="E36" s="32">
        <v>4</v>
      </c>
      <c r="F36" s="20">
        <v>70</v>
      </c>
      <c r="G36" s="20">
        <v>5.7</v>
      </c>
      <c r="H36" s="32">
        <v>1</v>
      </c>
      <c r="I36" s="34">
        <v>20</v>
      </c>
      <c r="J36" s="34">
        <v>5</v>
      </c>
      <c r="K36" s="32">
        <v>1</v>
      </c>
      <c r="L36" s="34">
        <v>260</v>
      </c>
      <c r="M36" s="34">
        <v>0.4</v>
      </c>
      <c r="N36" s="32">
        <v>0</v>
      </c>
      <c r="O36" s="34">
        <v>90</v>
      </c>
      <c r="P36" s="34">
        <v>0</v>
      </c>
      <c r="Q36" s="32">
        <v>17</v>
      </c>
      <c r="R36" s="34">
        <v>50</v>
      </c>
      <c r="S36" s="34">
        <v>34</v>
      </c>
      <c r="T36" s="32">
        <v>0.14000000000000001</v>
      </c>
      <c r="U36" s="34">
        <v>6</v>
      </c>
      <c r="V36" s="34">
        <v>2.2999999999999998</v>
      </c>
      <c r="W36" s="27" t="s">
        <v>106</v>
      </c>
      <c r="X36" s="162" t="s">
        <v>291</v>
      </c>
      <c r="Y36" s="162" t="s">
        <v>291</v>
      </c>
      <c r="Z36" s="26">
        <v>3</v>
      </c>
      <c r="AA36" s="161">
        <v>14</v>
      </c>
      <c r="AB36" s="161" t="s">
        <v>294</v>
      </c>
      <c r="AC36" s="161" t="s">
        <v>330</v>
      </c>
    </row>
    <row r="37" spans="1:29" x14ac:dyDescent="0.2">
      <c r="A37" s="46" t="s">
        <v>266</v>
      </c>
      <c r="B37" s="39" t="s">
        <v>248</v>
      </c>
      <c r="C37" s="33" t="s">
        <v>240</v>
      </c>
      <c r="D37" s="33">
        <v>15</v>
      </c>
      <c r="E37" s="39">
        <v>0.2</v>
      </c>
      <c r="F37" s="20">
        <v>70</v>
      </c>
      <c r="G37" s="36">
        <v>0.03</v>
      </c>
      <c r="H37" s="32">
        <v>0</v>
      </c>
      <c r="I37" s="36">
        <v>20</v>
      </c>
      <c r="J37" s="34">
        <v>0</v>
      </c>
      <c r="K37" s="32">
        <v>0.4</v>
      </c>
      <c r="L37" s="34">
        <v>260</v>
      </c>
      <c r="M37" s="34">
        <v>0.15</v>
      </c>
      <c r="N37" s="32">
        <v>0.4</v>
      </c>
      <c r="O37" s="34">
        <v>90</v>
      </c>
      <c r="P37" s="34">
        <v>0.44</v>
      </c>
      <c r="Q37" s="32">
        <v>18.399999999999999</v>
      </c>
      <c r="R37" s="34">
        <v>50</v>
      </c>
      <c r="S37" s="34">
        <v>36.799999999999997</v>
      </c>
      <c r="T37" s="32">
        <v>0</v>
      </c>
      <c r="U37" s="34">
        <v>6</v>
      </c>
      <c r="V37" s="34">
        <v>0</v>
      </c>
      <c r="W37" s="27" t="s">
        <v>106</v>
      </c>
      <c r="X37" s="162" t="s">
        <v>291</v>
      </c>
      <c r="Y37" s="162" t="s">
        <v>291</v>
      </c>
      <c r="Z37" s="26">
        <v>3</v>
      </c>
      <c r="AA37" s="161">
        <v>14</v>
      </c>
      <c r="AB37" s="161" t="s">
        <v>294</v>
      </c>
      <c r="AC37" s="161" t="s">
        <v>330</v>
      </c>
    </row>
    <row r="38" spans="1:29" x14ac:dyDescent="0.2">
      <c r="A38" s="46" t="s">
        <v>267</v>
      </c>
      <c r="B38" s="39" t="s">
        <v>256</v>
      </c>
      <c r="C38" s="35" t="s">
        <v>240</v>
      </c>
      <c r="D38" s="33">
        <v>6.8</v>
      </c>
      <c r="E38" s="32">
        <v>5</v>
      </c>
      <c r="F38" s="20">
        <v>70</v>
      </c>
      <c r="G38" s="20">
        <v>7.1</v>
      </c>
      <c r="H38" s="32">
        <v>2</v>
      </c>
      <c r="I38" s="34">
        <v>20</v>
      </c>
      <c r="J38" s="34">
        <v>10</v>
      </c>
      <c r="K38" s="32">
        <v>0</v>
      </c>
      <c r="L38" s="34">
        <v>260</v>
      </c>
      <c r="M38" s="34">
        <v>0</v>
      </c>
      <c r="N38" s="32">
        <v>0</v>
      </c>
      <c r="O38" s="34">
        <v>90</v>
      </c>
      <c r="P38" s="34">
        <v>0</v>
      </c>
      <c r="Q38" s="32">
        <v>23</v>
      </c>
      <c r="R38" s="34">
        <v>50</v>
      </c>
      <c r="S38" s="34">
        <v>46</v>
      </c>
      <c r="T38" s="32">
        <v>0.15</v>
      </c>
      <c r="U38" s="34">
        <v>6</v>
      </c>
      <c r="V38" s="34">
        <v>2.5</v>
      </c>
      <c r="W38" s="27" t="s">
        <v>111</v>
      </c>
      <c r="X38" s="162" t="s">
        <v>290</v>
      </c>
      <c r="Y38" s="162" t="s">
        <v>290</v>
      </c>
      <c r="Z38" s="27">
        <v>6</v>
      </c>
      <c r="AA38" s="161">
        <v>14</v>
      </c>
      <c r="AB38" s="161" t="s">
        <v>294</v>
      </c>
      <c r="AC38" s="161" t="s">
        <v>330</v>
      </c>
    </row>
    <row r="39" spans="1:29" x14ac:dyDescent="0.2">
      <c r="A39" s="46" t="s">
        <v>268</v>
      </c>
      <c r="B39" s="39" t="s">
        <v>239</v>
      </c>
      <c r="C39" s="33" t="s">
        <v>240</v>
      </c>
      <c r="D39" s="33">
        <v>32.700000000000003</v>
      </c>
      <c r="E39" s="39">
        <v>69.599999999999994</v>
      </c>
      <c r="F39" s="20">
        <v>70</v>
      </c>
      <c r="G39" s="20">
        <v>99.4</v>
      </c>
      <c r="H39" s="32">
        <v>25.3</v>
      </c>
      <c r="I39" s="34">
        <v>20</v>
      </c>
      <c r="J39" s="34">
        <v>0</v>
      </c>
      <c r="K39" s="32">
        <v>0</v>
      </c>
      <c r="L39" s="34">
        <v>260</v>
      </c>
      <c r="M39" s="34">
        <v>0</v>
      </c>
      <c r="N39" s="32">
        <v>0</v>
      </c>
      <c r="O39" s="34">
        <v>90</v>
      </c>
      <c r="P39" s="34">
        <v>0</v>
      </c>
      <c r="Q39" s="32">
        <v>6.4</v>
      </c>
      <c r="R39" s="34">
        <v>50</v>
      </c>
      <c r="S39" s="34">
        <v>12.8</v>
      </c>
      <c r="T39" s="32">
        <v>0.1</v>
      </c>
      <c r="U39" s="34">
        <v>6</v>
      </c>
      <c r="V39" s="34">
        <v>1.7</v>
      </c>
      <c r="W39" s="27" t="s">
        <v>111</v>
      </c>
      <c r="X39" s="162" t="s">
        <v>341</v>
      </c>
      <c r="Y39" s="162" t="s">
        <v>341</v>
      </c>
      <c r="Z39" s="27">
        <v>6</v>
      </c>
      <c r="AA39" s="161">
        <v>14</v>
      </c>
      <c r="AB39" s="161" t="s">
        <v>294</v>
      </c>
      <c r="AC39" s="161" t="s">
        <v>330</v>
      </c>
    </row>
    <row r="40" spans="1:29" x14ac:dyDescent="0.2">
      <c r="A40" s="48"/>
      <c r="B40" s="26"/>
      <c r="E40" s="26"/>
      <c r="H40" s="26"/>
      <c r="K40" s="26"/>
      <c r="N40" s="26"/>
      <c r="Q40" s="26"/>
      <c r="T40" s="26"/>
      <c r="W40" s="26"/>
      <c r="X40" s="26"/>
      <c r="Z40" s="26"/>
      <c r="AA40" s="26"/>
    </row>
    <row r="41" spans="1:29" x14ac:dyDescent="0.2">
      <c r="A41" s="48"/>
      <c r="B41" s="26"/>
      <c r="E41" s="26"/>
      <c r="H41" s="26"/>
      <c r="K41" s="26"/>
      <c r="N41" s="26"/>
      <c r="Q41" s="26"/>
      <c r="T41" s="26"/>
      <c r="W41" s="26"/>
      <c r="X41" s="26"/>
      <c r="Z41" s="26"/>
      <c r="AA41" s="26"/>
    </row>
    <row r="42" spans="1:29" x14ac:dyDescent="0.2">
      <c r="A42" s="48"/>
      <c r="B42" s="26"/>
      <c r="E42" s="26"/>
      <c r="H42" s="26"/>
      <c r="K42" s="26"/>
      <c r="N42" s="26"/>
      <c r="Q42" s="26"/>
      <c r="T42" s="26"/>
      <c r="W42" s="26"/>
      <c r="X42" s="26"/>
      <c r="Z42" s="26"/>
      <c r="AA42" s="26"/>
    </row>
    <row r="43" spans="1:29" x14ac:dyDescent="0.2">
      <c r="A43" s="48"/>
      <c r="B43" s="26"/>
      <c r="E43" s="26"/>
      <c r="H43" s="26"/>
      <c r="K43" s="26"/>
      <c r="N43" s="26"/>
      <c r="Q43" s="26"/>
      <c r="T43" s="26"/>
      <c r="W43" s="26"/>
      <c r="X43" s="26"/>
      <c r="Z43" s="26"/>
      <c r="AA43" s="26"/>
    </row>
    <row r="44" spans="1:29" x14ac:dyDescent="0.2">
      <c r="A44" s="48"/>
      <c r="B44" s="26"/>
      <c r="E44" s="26"/>
      <c r="H44" s="26"/>
      <c r="K44" s="26"/>
      <c r="N44" s="26"/>
      <c r="Q44" s="26"/>
      <c r="T44" s="26"/>
      <c r="W44" s="26"/>
      <c r="X44" s="26"/>
      <c r="Z44" s="26"/>
      <c r="AA44" s="26"/>
    </row>
    <row r="45" spans="1:29" x14ac:dyDescent="0.2">
      <c r="A45" s="48"/>
      <c r="B45" s="26"/>
      <c r="E45" s="26"/>
      <c r="H45" s="26"/>
      <c r="K45" s="26"/>
      <c r="N45" s="26"/>
      <c r="Q45" s="26"/>
      <c r="T45" s="26"/>
      <c r="W45" s="26"/>
      <c r="X45" s="26"/>
      <c r="Z45" s="26"/>
      <c r="AA45" s="26"/>
    </row>
    <row r="46" spans="1:29" x14ac:dyDescent="0.2">
      <c r="A46" s="48"/>
      <c r="B46" s="26"/>
      <c r="E46" s="26"/>
      <c r="H46" s="26"/>
      <c r="K46" s="26"/>
      <c r="N46" s="26"/>
      <c r="Q46" s="26"/>
      <c r="T46" s="26"/>
      <c r="W46" s="26"/>
      <c r="X46" s="26"/>
      <c r="Z46" s="26"/>
      <c r="AA46" s="26"/>
    </row>
    <row r="47" spans="1:29" x14ac:dyDescent="0.2">
      <c r="A47" s="48"/>
      <c r="B47" s="26"/>
      <c r="E47" s="26"/>
      <c r="H47" s="26"/>
      <c r="K47" s="26"/>
      <c r="N47" s="26"/>
      <c r="Q47" s="26"/>
      <c r="T47" s="26"/>
      <c r="W47" s="26"/>
      <c r="X47" s="26"/>
      <c r="Z47" s="26"/>
      <c r="AA47" s="26"/>
    </row>
    <row r="48" spans="1:29" x14ac:dyDescent="0.2">
      <c r="A48" s="48"/>
      <c r="B48" s="26"/>
      <c r="E48" s="26"/>
      <c r="H48" s="26"/>
      <c r="K48" s="26"/>
      <c r="N48" s="26"/>
      <c r="Q48" s="26"/>
      <c r="T48" s="26"/>
      <c r="W48" s="26"/>
      <c r="X48" s="26"/>
      <c r="Z48" s="26"/>
      <c r="AA48" s="26"/>
    </row>
    <row r="49" spans="1:27" x14ac:dyDescent="0.2">
      <c r="A49" s="48"/>
      <c r="B49" s="26"/>
      <c r="E49" s="26"/>
      <c r="H49" s="26"/>
      <c r="K49" s="26"/>
      <c r="N49" s="26"/>
      <c r="Q49" s="26"/>
      <c r="T49" s="26"/>
      <c r="W49" s="26"/>
      <c r="X49" s="26"/>
      <c r="Z49" s="26"/>
      <c r="AA49" s="26"/>
    </row>
    <row r="50" spans="1:27" x14ac:dyDescent="0.2">
      <c r="A50" s="48"/>
      <c r="B50" s="26"/>
      <c r="E50" s="26"/>
      <c r="H50" s="26"/>
      <c r="K50" s="26"/>
      <c r="N50" s="26"/>
      <c r="Q50" s="26"/>
      <c r="T50" s="26"/>
      <c r="W50" s="26"/>
      <c r="X50" s="26"/>
      <c r="Z50" s="26"/>
      <c r="AA50" s="26"/>
    </row>
    <row r="51" spans="1:27" x14ac:dyDescent="0.2">
      <c r="A51" s="48"/>
      <c r="B51" s="26"/>
      <c r="E51" s="26"/>
      <c r="H51" s="26"/>
      <c r="K51" s="26"/>
      <c r="N51" s="26"/>
      <c r="Q51" s="26"/>
      <c r="T51" s="26"/>
      <c r="W51" s="26"/>
      <c r="X51" s="26"/>
      <c r="Z51" s="26"/>
      <c r="AA51" s="26"/>
    </row>
    <row r="52" spans="1:27" x14ac:dyDescent="0.2">
      <c r="A52" s="48"/>
      <c r="B52" s="26"/>
      <c r="E52" s="26"/>
      <c r="H52" s="26"/>
      <c r="K52" s="26"/>
      <c r="N52" s="26"/>
      <c r="Q52" s="26"/>
      <c r="T52" s="26"/>
      <c r="W52" s="26"/>
      <c r="X52" s="26"/>
      <c r="Z52" s="26"/>
      <c r="AA52" s="26"/>
    </row>
  </sheetData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C50"/>
  <sheetViews>
    <sheetView workbookViewId="0">
      <pane xSplit="1" topLeftCell="K1" activePane="topRight" state="frozen"/>
      <selection pane="topRight" activeCell="P51" sqref="P51"/>
    </sheetView>
  </sheetViews>
  <sheetFormatPr defaultRowHeight="12.75" x14ac:dyDescent="0.2"/>
  <cols>
    <col min="1" max="1" width="36.7109375" bestFit="1" customWidth="1"/>
    <col min="2" max="2" width="9.7109375" bestFit="1" customWidth="1"/>
    <col min="3" max="3" width="10.7109375" bestFit="1" customWidth="1"/>
    <col min="4" max="4" width="10.7109375" customWidth="1"/>
    <col min="5" max="6" width="8.28515625" customWidth="1"/>
    <col min="7" max="7" width="10.7109375" customWidth="1"/>
    <col min="8" max="13" width="13.28515625" customWidth="1"/>
    <col min="14" max="15" width="8.28515625" customWidth="1"/>
    <col min="16" max="16" width="10.7109375" customWidth="1"/>
    <col min="17" max="18" width="8.28515625" customWidth="1"/>
    <col min="20" max="21" width="8.28515625" customWidth="1"/>
    <col min="22" max="22" width="10.7109375" customWidth="1"/>
    <col min="23" max="23" width="13.5703125" bestFit="1" customWidth="1"/>
    <col min="24" max="24" width="10.42578125" bestFit="1" customWidth="1"/>
    <col min="25" max="25" width="13.28515625" bestFit="1" customWidth="1"/>
    <col min="28" max="28" width="10" bestFit="1" customWidth="1"/>
    <col min="29" max="29" width="16.85546875" bestFit="1" customWidth="1"/>
  </cols>
  <sheetData>
    <row r="1" spans="1:29" x14ac:dyDescent="0.2">
      <c r="A1" s="30" t="s">
        <v>75</v>
      </c>
      <c r="B1" s="28" t="s">
        <v>65</v>
      </c>
      <c r="C1" s="28" t="s">
        <v>65</v>
      </c>
      <c r="D1" s="30" t="s">
        <v>65</v>
      </c>
      <c r="E1" s="28" t="s">
        <v>69</v>
      </c>
      <c r="F1" s="28" t="s">
        <v>69</v>
      </c>
      <c r="G1" s="30" t="s">
        <v>69</v>
      </c>
      <c r="H1" s="28" t="s">
        <v>109</v>
      </c>
      <c r="I1" s="28" t="s">
        <v>109</v>
      </c>
      <c r="J1" s="30" t="s">
        <v>109</v>
      </c>
      <c r="K1" s="28" t="s">
        <v>71</v>
      </c>
      <c r="L1" s="28" t="s">
        <v>71</v>
      </c>
      <c r="M1" s="30" t="s">
        <v>71</v>
      </c>
      <c r="N1" s="28" t="s">
        <v>110</v>
      </c>
      <c r="O1" s="28" t="s">
        <v>110</v>
      </c>
      <c r="P1" s="30" t="s">
        <v>110</v>
      </c>
      <c r="Q1" s="28" t="s">
        <v>73</v>
      </c>
      <c r="R1" s="28" t="s">
        <v>73</v>
      </c>
      <c r="S1" s="30" t="s">
        <v>73</v>
      </c>
      <c r="T1" s="28" t="s">
        <v>74</v>
      </c>
      <c r="U1" s="28" t="s">
        <v>74</v>
      </c>
      <c r="V1" s="30" t="s">
        <v>74</v>
      </c>
      <c r="W1" s="30" t="s">
        <v>112</v>
      </c>
      <c r="X1" s="28" t="s">
        <v>114</v>
      </c>
      <c r="Y1" s="30" t="s">
        <v>115</v>
      </c>
      <c r="Z1" s="28" t="s">
        <v>116</v>
      </c>
      <c r="AA1" s="28" t="s">
        <v>116</v>
      </c>
      <c r="AB1" s="28" t="s">
        <v>293</v>
      </c>
      <c r="AC1" s="28" t="s">
        <v>295</v>
      </c>
    </row>
    <row r="2" spans="1:29" x14ac:dyDescent="0.2">
      <c r="A2" s="30" t="s">
        <v>243</v>
      </c>
      <c r="B2" s="29" t="s">
        <v>107</v>
      </c>
      <c r="C2" s="29" t="s">
        <v>108</v>
      </c>
      <c r="D2" s="28" t="s">
        <v>68</v>
      </c>
      <c r="E2" s="29" t="s">
        <v>107</v>
      </c>
      <c r="F2" s="29" t="s">
        <v>107</v>
      </c>
      <c r="G2" s="28" t="s">
        <v>68</v>
      </c>
      <c r="H2" s="29" t="s">
        <v>107</v>
      </c>
      <c r="I2" s="29" t="s">
        <v>107</v>
      </c>
      <c r="J2" s="28" t="s">
        <v>68</v>
      </c>
      <c r="K2" s="29" t="s">
        <v>107</v>
      </c>
      <c r="L2" s="29" t="s">
        <v>107</v>
      </c>
      <c r="M2" s="28" t="s">
        <v>68</v>
      </c>
      <c r="N2" s="29" t="s">
        <v>107</v>
      </c>
      <c r="O2" s="29" t="s">
        <v>107</v>
      </c>
      <c r="P2" s="28" t="s">
        <v>68</v>
      </c>
      <c r="Q2" s="29" t="s">
        <v>107</v>
      </c>
      <c r="R2" s="29" t="s">
        <v>107</v>
      </c>
      <c r="S2" s="28" t="s">
        <v>68</v>
      </c>
      <c r="T2" s="29" t="s">
        <v>107</v>
      </c>
      <c r="U2" s="29" t="s">
        <v>107</v>
      </c>
      <c r="V2" s="28" t="s">
        <v>68</v>
      </c>
      <c r="W2" s="30"/>
      <c r="X2" s="28" t="s">
        <v>113</v>
      </c>
      <c r="Y2" s="30" t="s">
        <v>113</v>
      </c>
      <c r="Z2" s="28" t="s">
        <v>117</v>
      </c>
      <c r="AA2" s="28" t="s">
        <v>117</v>
      </c>
      <c r="AB2" s="28"/>
      <c r="AC2" s="28"/>
    </row>
    <row r="3" spans="1:29" x14ac:dyDescent="0.2">
      <c r="A3" s="44" t="s">
        <v>209</v>
      </c>
      <c r="B3" s="39" t="s">
        <v>251</v>
      </c>
      <c r="C3" s="33" t="s">
        <v>240</v>
      </c>
      <c r="D3" s="20">
        <v>15</v>
      </c>
      <c r="E3" s="32">
        <v>27</v>
      </c>
      <c r="F3" s="20">
        <v>70</v>
      </c>
      <c r="G3" s="20">
        <v>38.6</v>
      </c>
      <c r="H3" s="32">
        <v>10</v>
      </c>
      <c r="I3" s="34">
        <v>20</v>
      </c>
      <c r="J3" s="34">
        <v>50</v>
      </c>
      <c r="K3" s="32">
        <v>0</v>
      </c>
      <c r="L3" s="34">
        <v>260</v>
      </c>
      <c r="M3" s="34">
        <v>0</v>
      </c>
      <c r="N3" s="32">
        <v>0</v>
      </c>
      <c r="O3" s="34">
        <v>90</v>
      </c>
      <c r="P3" s="34">
        <v>0</v>
      </c>
      <c r="Q3" s="32">
        <v>15</v>
      </c>
      <c r="R3" s="34">
        <v>50</v>
      </c>
      <c r="S3" s="34">
        <v>20</v>
      </c>
      <c r="T3" s="32">
        <v>0.12</v>
      </c>
      <c r="U3" s="34">
        <v>6</v>
      </c>
      <c r="V3" s="34">
        <v>2</v>
      </c>
      <c r="W3" s="31" t="s">
        <v>111</v>
      </c>
      <c r="X3" s="162" t="s">
        <v>290</v>
      </c>
      <c r="Y3" s="162" t="s">
        <v>290</v>
      </c>
      <c r="Z3" s="27">
        <v>6</v>
      </c>
      <c r="AA3" s="160">
        <v>14</v>
      </c>
      <c r="AB3" s="161" t="s">
        <v>294</v>
      </c>
      <c r="AC3" s="161" t="s">
        <v>330</v>
      </c>
    </row>
    <row r="4" spans="1:29" x14ac:dyDescent="0.2">
      <c r="A4" s="45" t="s">
        <v>210</v>
      </c>
      <c r="B4" s="39" t="s">
        <v>249</v>
      </c>
      <c r="C4" s="36" t="s">
        <v>240</v>
      </c>
      <c r="D4" s="33">
        <v>6.4</v>
      </c>
      <c r="E4" s="32">
        <v>9</v>
      </c>
      <c r="F4" s="20">
        <v>70</v>
      </c>
      <c r="G4" s="20">
        <v>12.9</v>
      </c>
      <c r="H4" s="32">
        <v>2</v>
      </c>
      <c r="I4" s="34">
        <v>20</v>
      </c>
      <c r="J4" s="34">
        <v>10</v>
      </c>
      <c r="K4" s="32">
        <v>0</v>
      </c>
      <c r="L4" s="34">
        <v>260</v>
      </c>
      <c r="M4" s="34">
        <v>0</v>
      </c>
      <c r="N4" s="32">
        <v>0</v>
      </c>
      <c r="O4" s="34">
        <v>90</v>
      </c>
      <c r="P4" s="34">
        <v>0</v>
      </c>
      <c r="Q4" s="32">
        <v>10</v>
      </c>
      <c r="R4" s="34">
        <v>50</v>
      </c>
      <c r="S4" s="34">
        <v>20</v>
      </c>
      <c r="T4" s="32">
        <v>0.3</v>
      </c>
      <c r="U4" s="34">
        <v>6</v>
      </c>
      <c r="V4" s="34">
        <v>5</v>
      </c>
      <c r="W4" s="27" t="s">
        <v>111</v>
      </c>
      <c r="X4" s="162" t="s">
        <v>290</v>
      </c>
      <c r="Y4" s="162" t="s">
        <v>290</v>
      </c>
      <c r="Z4" s="27">
        <v>6</v>
      </c>
      <c r="AA4" s="161">
        <v>14</v>
      </c>
      <c r="AB4" s="161" t="s">
        <v>294</v>
      </c>
      <c r="AC4" s="161" t="s">
        <v>330</v>
      </c>
    </row>
    <row r="5" spans="1:29" x14ac:dyDescent="0.2">
      <c r="A5" s="45" t="s">
        <v>211</v>
      </c>
      <c r="B5" s="39" t="s">
        <v>239</v>
      </c>
      <c r="C5" s="33" t="s">
        <v>250</v>
      </c>
      <c r="D5" s="33">
        <v>33</v>
      </c>
      <c r="E5" s="32">
        <v>70</v>
      </c>
      <c r="F5" s="20">
        <v>70</v>
      </c>
      <c r="G5" s="20">
        <v>100</v>
      </c>
      <c r="H5" s="32">
        <v>25</v>
      </c>
      <c r="I5" s="34">
        <v>20</v>
      </c>
      <c r="J5" s="34">
        <v>125</v>
      </c>
      <c r="K5" s="32">
        <v>0</v>
      </c>
      <c r="L5" s="34">
        <v>260</v>
      </c>
      <c r="M5" s="34">
        <v>0</v>
      </c>
      <c r="N5" s="32">
        <v>0</v>
      </c>
      <c r="O5" s="34">
        <v>90</v>
      </c>
      <c r="P5" s="34">
        <v>0</v>
      </c>
      <c r="Q5" s="32">
        <v>6</v>
      </c>
      <c r="R5" s="34">
        <v>50</v>
      </c>
      <c r="S5" s="34">
        <v>12</v>
      </c>
      <c r="T5" s="32">
        <v>6.2E-2</v>
      </c>
      <c r="U5" s="34">
        <v>6</v>
      </c>
      <c r="V5" s="34">
        <v>1</v>
      </c>
      <c r="W5" s="27" t="s">
        <v>111</v>
      </c>
      <c r="X5" s="162" t="s">
        <v>290</v>
      </c>
      <c r="Y5" s="162" t="s">
        <v>290</v>
      </c>
      <c r="Z5" s="27">
        <v>6</v>
      </c>
      <c r="AA5" s="161">
        <v>14</v>
      </c>
      <c r="AB5" s="161" t="s">
        <v>294</v>
      </c>
      <c r="AC5" s="161" t="s">
        <v>330</v>
      </c>
    </row>
    <row r="6" spans="1:29" x14ac:dyDescent="0.2">
      <c r="A6" s="45" t="s">
        <v>212</v>
      </c>
      <c r="B6" s="39" t="s">
        <v>239</v>
      </c>
      <c r="C6" s="33" t="s">
        <v>250</v>
      </c>
      <c r="D6" s="33">
        <v>33</v>
      </c>
      <c r="E6" s="32">
        <v>70</v>
      </c>
      <c r="F6" s="20">
        <v>70</v>
      </c>
      <c r="G6" s="20">
        <v>100</v>
      </c>
      <c r="H6" s="32">
        <v>25</v>
      </c>
      <c r="I6" s="34">
        <v>20</v>
      </c>
      <c r="J6" s="34">
        <v>125</v>
      </c>
      <c r="K6" s="32">
        <v>0</v>
      </c>
      <c r="L6" s="34">
        <v>260</v>
      </c>
      <c r="M6" s="34">
        <v>0</v>
      </c>
      <c r="N6" s="32">
        <v>0</v>
      </c>
      <c r="O6" s="34">
        <v>90</v>
      </c>
      <c r="P6" s="34">
        <v>0</v>
      </c>
      <c r="Q6" s="32">
        <v>6</v>
      </c>
      <c r="R6" s="34">
        <v>50</v>
      </c>
      <c r="S6" s="34">
        <v>12</v>
      </c>
      <c r="T6" s="32">
        <v>6.2E-2</v>
      </c>
      <c r="U6" s="34">
        <v>6</v>
      </c>
      <c r="V6" s="34">
        <v>1</v>
      </c>
      <c r="W6" s="27" t="s">
        <v>111</v>
      </c>
      <c r="X6" s="162" t="s">
        <v>290</v>
      </c>
      <c r="Y6" s="162" t="s">
        <v>290</v>
      </c>
      <c r="Z6" s="27">
        <v>6</v>
      </c>
      <c r="AA6" s="161">
        <v>14</v>
      </c>
      <c r="AB6" s="161" t="s">
        <v>294</v>
      </c>
      <c r="AC6" s="161" t="s">
        <v>330</v>
      </c>
    </row>
    <row r="7" spans="1:29" x14ac:dyDescent="0.2">
      <c r="A7" s="45" t="s">
        <v>349</v>
      </c>
      <c r="B7" s="39" t="s">
        <v>249</v>
      </c>
      <c r="C7" s="36" t="s">
        <v>240</v>
      </c>
      <c r="D7" s="33">
        <v>6.4</v>
      </c>
      <c r="E7" s="32">
        <v>9</v>
      </c>
      <c r="F7" s="20">
        <v>70</v>
      </c>
      <c r="G7" s="20">
        <v>12.9</v>
      </c>
      <c r="H7" s="32">
        <v>2</v>
      </c>
      <c r="I7" s="34">
        <v>20</v>
      </c>
      <c r="J7" s="34">
        <v>10</v>
      </c>
      <c r="K7" s="32">
        <v>0</v>
      </c>
      <c r="L7" s="34">
        <v>260</v>
      </c>
      <c r="M7" s="34">
        <v>0</v>
      </c>
      <c r="N7" s="32">
        <v>0</v>
      </c>
      <c r="O7" s="34">
        <v>90</v>
      </c>
      <c r="P7" s="34">
        <v>0</v>
      </c>
      <c r="Q7" s="32">
        <v>10</v>
      </c>
      <c r="R7" s="34">
        <v>50</v>
      </c>
      <c r="S7" s="34">
        <v>20</v>
      </c>
      <c r="T7" s="32">
        <v>0.3</v>
      </c>
      <c r="U7" s="34">
        <v>6</v>
      </c>
      <c r="V7" s="34">
        <v>5</v>
      </c>
      <c r="W7" s="27" t="s">
        <v>111</v>
      </c>
      <c r="X7" s="162" t="s">
        <v>290</v>
      </c>
      <c r="Y7" s="162" t="s">
        <v>290</v>
      </c>
      <c r="Z7" s="27">
        <v>6</v>
      </c>
      <c r="AA7" s="161">
        <v>14</v>
      </c>
      <c r="AB7" s="161" t="s">
        <v>294</v>
      </c>
      <c r="AC7" s="161" t="s">
        <v>330</v>
      </c>
    </row>
    <row r="8" spans="1:29" x14ac:dyDescent="0.2">
      <c r="A8" s="45" t="s">
        <v>350</v>
      </c>
      <c r="B8" s="39" t="s">
        <v>256</v>
      </c>
      <c r="C8" s="35" t="s">
        <v>240</v>
      </c>
      <c r="D8" s="33">
        <v>6.8</v>
      </c>
      <c r="E8" s="32">
        <v>5</v>
      </c>
      <c r="F8" s="20">
        <v>70</v>
      </c>
      <c r="G8" s="20">
        <v>7.1</v>
      </c>
      <c r="H8" s="32">
        <v>2</v>
      </c>
      <c r="I8" s="34">
        <v>20</v>
      </c>
      <c r="J8" s="34">
        <v>10</v>
      </c>
      <c r="K8" s="32">
        <v>0</v>
      </c>
      <c r="L8" s="34">
        <v>260</v>
      </c>
      <c r="M8" s="34">
        <v>0</v>
      </c>
      <c r="N8" s="32">
        <v>0</v>
      </c>
      <c r="O8" s="34">
        <v>90</v>
      </c>
      <c r="P8" s="34">
        <v>0</v>
      </c>
      <c r="Q8" s="32">
        <v>23</v>
      </c>
      <c r="R8" s="34">
        <v>50</v>
      </c>
      <c r="S8" s="34">
        <v>46</v>
      </c>
      <c r="T8" s="32">
        <v>0.15</v>
      </c>
      <c r="U8" s="34">
        <v>6</v>
      </c>
      <c r="V8" s="34">
        <v>2.5</v>
      </c>
      <c r="W8" s="27" t="s">
        <v>111</v>
      </c>
      <c r="X8" s="162" t="s">
        <v>290</v>
      </c>
      <c r="Y8" s="162" t="s">
        <v>290</v>
      </c>
      <c r="Z8" s="27">
        <v>6</v>
      </c>
      <c r="AA8" s="161">
        <v>14</v>
      </c>
      <c r="AB8" s="161" t="s">
        <v>294</v>
      </c>
      <c r="AC8" s="161" t="s">
        <v>330</v>
      </c>
    </row>
    <row r="9" spans="1:29" x14ac:dyDescent="0.2">
      <c r="A9" s="45" t="s">
        <v>213</v>
      </c>
      <c r="B9" s="39" t="s">
        <v>249</v>
      </c>
      <c r="C9" s="36" t="s">
        <v>240</v>
      </c>
      <c r="D9" s="33">
        <v>6.4</v>
      </c>
      <c r="E9" s="32">
        <v>9</v>
      </c>
      <c r="F9" s="20">
        <v>70</v>
      </c>
      <c r="G9" s="20">
        <v>12.9</v>
      </c>
      <c r="H9" s="32">
        <v>2</v>
      </c>
      <c r="I9" s="34">
        <v>20</v>
      </c>
      <c r="J9" s="34">
        <v>10</v>
      </c>
      <c r="K9" s="32">
        <v>0</v>
      </c>
      <c r="L9" s="34">
        <v>260</v>
      </c>
      <c r="M9" s="34">
        <v>0</v>
      </c>
      <c r="N9" s="32">
        <v>0</v>
      </c>
      <c r="O9" s="34">
        <v>90</v>
      </c>
      <c r="P9" s="34">
        <v>0</v>
      </c>
      <c r="Q9" s="32">
        <v>10</v>
      </c>
      <c r="R9" s="34">
        <v>50</v>
      </c>
      <c r="S9" s="34">
        <v>20</v>
      </c>
      <c r="T9" s="32">
        <v>0.3</v>
      </c>
      <c r="U9" s="34">
        <v>6</v>
      </c>
      <c r="V9" s="34">
        <v>5</v>
      </c>
      <c r="W9" s="27" t="s">
        <v>111</v>
      </c>
      <c r="X9" s="162" t="s">
        <v>290</v>
      </c>
      <c r="Y9" s="162" t="s">
        <v>290</v>
      </c>
      <c r="Z9" s="27">
        <v>6</v>
      </c>
      <c r="AA9" s="161">
        <v>14</v>
      </c>
      <c r="AB9" s="161" t="s">
        <v>294</v>
      </c>
      <c r="AC9" s="161" t="s">
        <v>330</v>
      </c>
    </row>
    <row r="10" spans="1:29" x14ac:dyDescent="0.2">
      <c r="A10" s="45" t="s">
        <v>214</v>
      </c>
      <c r="B10" s="39" t="s">
        <v>249</v>
      </c>
      <c r="C10" s="36" t="s">
        <v>240</v>
      </c>
      <c r="D10" s="33">
        <v>6.4</v>
      </c>
      <c r="E10" s="32">
        <v>9</v>
      </c>
      <c r="F10" s="20">
        <v>70</v>
      </c>
      <c r="G10" s="20">
        <v>12.9</v>
      </c>
      <c r="H10" s="32">
        <v>2</v>
      </c>
      <c r="I10" s="34">
        <v>20</v>
      </c>
      <c r="J10" s="34">
        <v>10</v>
      </c>
      <c r="K10" s="32">
        <v>0</v>
      </c>
      <c r="L10" s="34">
        <v>260</v>
      </c>
      <c r="M10" s="34">
        <v>0</v>
      </c>
      <c r="N10" s="32">
        <v>0</v>
      </c>
      <c r="O10" s="34">
        <v>90</v>
      </c>
      <c r="P10" s="34">
        <v>0</v>
      </c>
      <c r="Q10" s="32">
        <v>10</v>
      </c>
      <c r="R10" s="34">
        <v>50</v>
      </c>
      <c r="S10" s="34">
        <v>20</v>
      </c>
      <c r="T10" s="32">
        <v>0.3</v>
      </c>
      <c r="U10" s="34">
        <v>6</v>
      </c>
      <c r="V10" s="34">
        <v>5</v>
      </c>
      <c r="W10" s="27" t="s">
        <v>111</v>
      </c>
      <c r="X10" s="162" t="s">
        <v>290</v>
      </c>
      <c r="Y10" s="162" t="s">
        <v>290</v>
      </c>
      <c r="Z10" s="27">
        <v>6</v>
      </c>
      <c r="AA10" s="161">
        <v>14</v>
      </c>
      <c r="AB10" s="161" t="s">
        <v>294</v>
      </c>
      <c r="AC10" s="161" t="s">
        <v>330</v>
      </c>
    </row>
    <row r="11" spans="1:29" x14ac:dyDescent="0.2">
      <c r="A11" s="45" t="s">
        <v>215</v>
      </c>
      <c r="B11" s="39" t="s">
        <v>249</v>
      </c>
      <c r="C11" s="36" t="s">
        <v>240</v>
      </c>
      <c r="D11" s="33">
        <v>6.4</v>
      </c>
      <c r="E11" s="32">
        <v>9</v>
      </c>
      <c r="F11" s="20">
        <v>70</v>
      </c>
      <c r="G11" s="20">
        <v>12.9</v>
      </c>
      <c r="H11" s="32">
        <v>2</v>
      </c>
      <c r="I11" s="34">
        <v>20</v>
      </c>
      <c r="J11" s="34">
        <v>10</v>
      </c>
      <c r="K11" s="32">
        <v>0</v>
      </c>
      <c r="L11" s="34">
        <v>260</v>
      </c>
      <c r="M11" s="34">
        <v>0</v>
      </c>
      <c r="N11" s="32">
        <v>0</v>
      </c>
      <c r="O11" s="34">
        <v>90</v>
      </c>
      <c r="P11" s="34">
        <v>0</v>
      </c>
      <c r="Q11" s="32">
        <v>10</v>
      </c>
      <c r="R11" s="34">
        <v>50</v>
      </c>
      <c r="S11" s="34">
        <v>20</v>
      </c>
      <c r="T11" s="32">
        <v>0.3</v>
      </c>
      <c r="U11" s="34">
        <v>6</v>
      </c>
      <c r="V11" s="34">
        <v>5</v>
      </c>
      <c r="W11" s="27" t="s">
        <v>111</v>
      </c>
      <c r="X11" s="162" t="s">
        <v>290</v>
      </c>
      <c r="Y11" s="162" t="s">
        <v>290</v>
      </c>
      <c r="Z11" s="27">
        <v>6</v>
      </c>
      <c r="AA11" s="161">
        <v>14</v>
      </c>
      <c r="AB11" s="161" t="s">
        <v>294</v>
      </c>
      <c r="AC11" s="161" t="s">
        <v>330</v>
      </c>
    </row>
    <row r="12" spans="1:29" x14ac:dyDescent="0.2">
      <c r="A12" s="45" t="s">
        <v>216</v>
      </c>
      <c r="B12" s="39" t="s">
        <v>249</v>
      </c>
      <c r="C12" s="36" t="s">
        <v>240</v>
      </c>
      <c r="D12" s="33">
        <v>6.4</v>
      </c>
      <c r="E12" s="32">
        <v>9</v>
      </c>
      <c r="F12" s="20">
        <v>70</v>
      </c>
      <c r="G12" s="20">
        <v>12.9</v>
      </c>
      <c r="H12" s="32">
        <v>2</v>
      </c>
      <c r="I12" s="34">
        <v>20</v>
      </c>
      <c r="J12" s="34">
        <v>10</v>
      </c>
      <c r="K12" s="32">
        <v>0</v>
      </c>
      <c r="L12" s="34">
        <v>260</v>
      </c>
      <c r="M12" s="34">
        <v>0</v>
      </c>
      <c r="N12" s="32">
        <v>0</v>
      </c>
      <c r="O12" s="34">
        <v>90</v>
      </c>
      <c r="P12" s="34">
        <v>0</v>
      </c>
      <c r="Q12" s="32">
        <v>10</v>
      </c>
      <c r="R12" s="34">
        <v>50</v>
      </c>
      <c r="S12" s="34">
        <v>20</v>
      </c>
      <c r="T12" s="32">
        <v>0.3</v>
      </c>
      <c r="U12" s="34">
        <v>6</v>
      </c>
      <c r="V12" s="34">
        <v>5</v>
      </c>
      <c r="W12" s="27" t="s">
        <v>111</v>
      </c>
      <c r="X12" s="162" t="s">
        <v>290</v>
      </c>
      <c r="Y12" s="162" t="s">
        <v>290</v>
      </c>
      <c r="Z12" s="27">
        <v>6</v>
      </c>
      <c r="AA12" s="161">
        <v>14</v>
      </c>
      <c r="AB12" s="161" t="s">
        <v>294</v>
      </c>
      <c r="AC12" s="161" t="s">
        <v>330</v>
      </c>
    </row>
    <row r="13" spans="1:29" x14ac:dyDescent="0.2">
      <c r="A13" s="45" t="s">
        <v>217</v>
      </c>
      <c r="B13" s="39" t="s">
        <v>249</v>
      </c>
      <c r="C13" s="36" t="s">
        <v>240</v>
      </c>
      <c r="D13" s="33">
        <v>6.4</v>
      </c>
      <c r="E13" s="32">
        <v>9</v>
      </c>
      <c r="F13" s="20">
        <v>70</v>
      </c>
      <c r="G13" s="20">
        <v>12.9</v>
      </c>
      <c r="H13" s="32">
        <v>2</v>
      </c>
      <c r="I13" s="34">
        <v>20</v>
      </c>
      <c r="J13" s="34">
        <v>10</v>
      </c>
      <c r="K13" s="32">
        <v>0</v>
      </c>
      <c r="L13" s="34">
        <v>260</v>
      </c>
      <c r="M13" s="34">
        <v>0</v>
      </c>
      <c r="N13" s="32">
        <v>0</v>
      </c>
      <c r="O13" s="34">
        <v>90</v>
      </c>
      <c r="P13" s="34">
        <v>0</v>
      </c>
      <c r="Q13" s="32">
        <v>10</v>
      </c>
      <c r="R13" s="34">
        <v>50</v>
      </c>
      <c r="S13" s="34">
        <v>20</v>
      </c>
      <c r="T13" s="32">
        <v>0.3</v>
      </c>
      <c r="U13" s="34">
        <v>6</v>
      </c>
      <c r="V13" s="34">
        <v>5</v>
      </c>
      <c r="W13" s="27" t="s">
        <v>111</v>
      </c>
      <c r="X13" s="162" t="s">
        <v>290</v>
      </c>
      <c r="Y13" s="162" t="s">
        <v>290</v>
      </c>
      <c r="Z13" s="27">
        <v>6</v>
      </c>
      <c r="AA13" s="161">
        <v>14</v>
      </c>
      <c r="AB13" s="161" t="s">
        <v>294</v>
      </c>
      <c r="AC13" s="161" t="s">
        <v>330</v>
      </c>
    </row>
    <row r="14" spans="1:29" x14ac:dyDescent="0.2">
      <c r="A14" s="45" t="s">
        <v>218</v>
      </c>
      <c r="B14" s="39" t="s">
        <v>249</v>
      </c>
      <c r="C14" s="36" t="s">
        <v>240</v>
      </c>
      <c r="D14" s="33">
        <v>6.4</v>
      </c>
      <c r="E14" s="32">
        <v>9</v>
      </c>
      <c r="F14" s="20">
        <v>70</v>
      </c>
      <c r="G14" s="20">
        <v>12.9</v>
      </c>
      <c r="H14" s="32">
        <v>2</v>
      </c>
      <c r="I14" s="34">
        <v>20</v>
      </c>
      <c r="J14" s="34">
        <v>10</v>
      </c>
      <c r="K14" s="32">
        <v>0</v>
      </c>
      <c r="L14" s="34">
        <v>260</v>
      </c>
      <c r="M14" s="34">
        <v>0</v>
      </c>
      <c r="N14" s="32">
        <v>0</v>
      </c>
      <c r="O14" s="34">
        <v>90</v>
      </c>
      <c r="P14" s="34">
        <v>0</v>
      </c>
      <c r="Q14" s="32">
        <v>10</v>
      </c>
      <c r="R14" s="34">
        <v>50</v>
      </c>
      <c r="S14" s="34">
        <v>20</v>
      </c>
      <c r="T14" s="32">
        <v>0.3</v>
      </c>
      <c r="U14" s="34">
        <v>6</v>
      </c>
      <c r="V14" s="34">
        <v>5</v>
      </c>
      <c r="W14" s="27" t="s">
        <v>111</v>
      </c>
      <c r="X14" s="162" t="s">
        <v>290</v>
      </c>
      <c r="Y14" s="162" t="s">
        <v>290</v>
      </c>
      <c r="Z14" s="27">
        <v>6</v>
      </c>
      <c r="AA14" s="161">
        <v>14</v>
      </c>
      <c r="AB14" s="161" t="s">
        <v>294</v>
      </c>
      <c r="AC14" s="161" t="s">
        <v>330</v>
      </c>
    </row>
    <row r="15" spans="1:29" x14ac:dyDescent="0.2">
      <c r="A15" s="45" t="s">
        <v>219</v>
      </c>
      <c r="B15" s="39" t="s">
        <v>249</v>
      </c>
      <c r="C15" s="36" t="s">
        <v>240</v>
      </c>
      <c r="D15" s="33">
        <v>6.4</v>
      </c>
      <c r="E15" s="32">
        <v>9</v>
      </c>
      <c r="F15" s="20">
        <v>70</v>
      </c>
      <c r="G15" s="20">
        <v>12.9</v>
      </c>
      <c r="H15" s="32">
        <v>2</v>
      </c>
      <c r="I15" s="34">
        <v>20</v>
      </c>
      <c r="J15" s="34">
        <v>10</v>
      </c>
      <c r="K15" s="32">
        <v>0</v>
      </c>
      <c r="L15" s="34">
        <v>260</v>
      </c>
      <c r="M15" s="34">
        <v>0</v>
      </c>
      <c r="N15" s="32">
        <v>0</v>
      </c>
      <c r="O15" s="34">
        <v>90</v>
      </c>
      <c r="P15" s="34">
        <v>0</v>
      </c>
      <c r="Q15" s="32">
        <v>10</v>
      </c>
      <c r="R15" s="34">
        <v>50</v>
      </c>
      <c r="S15" s="34">
        <v>20</v>
      </c>
      <c r="T15" s="32">
        <v>0.3</v>
      </c>
      <c r="U15" s="34">
        <v>6</v>
      </c>
      <c r="V15" s="34">
        <v>5</v>
      </c>
      <c r="W15" s="27" t="s">
        <v>111</v>
      </c>
      <c r="X15" s="162" t="s">
        <v>290</v>
      </c>
      <c r="Y15" s="162" t="s">
        <v>290</v>
      </c>
      <c r="Z15" s="27">
        <v>6</v>
      </c>
      <c r="AA15" s="161">
        <v>14</v>
      </c>
      <c r="AB15" s="161" t="s">
        <v>294</v>
      </c>
      <c r="AC15" s="161" t="s">
        <v>330</v>
      </c>
    </row>
    <row r="16" spans="1:29" x14ac:dyDescent="0.2">
      <c r="A16" s="45" t="s">
        <v>220</v>
      </c>
      <c r="B16" s="39" t="s">
        <v>251</v>
      </c>
      <c r="C16" s="33" t="s">
        <v>240</v>
      </c>
      <c r="D16" s="20">
        <v>15</v>
      </c>
      <c r="E16" s="32">
        <v>27</v>
      </c>
      <c r="F16" s="20">
        <v>70</v>
      </c>
      <c r="G16" s="20">
        <v>38.6</v>
      </c>
      <c r="H16" s="32">
        <v>10</v>
      </c>
      <c r="I16" s="34">
        <v>20</v>
      </c>
      <c r="J16" s="34">
        <v>50</v>
      </c>
      <c r="K16" s="32">
        <v>0</v>
      </c>
      <c r="L16" s="34">
        <v>260</v>
      </c>
      <c r="M16" s="34">
        <v>0</v>
      </c>
      <c r="N16" s="32">
        <v>0</v>
      </c>
      <c r="O16" s="34">
        <v>90</v>
      </c>
      <c r="P16" s="34">
        <v>0</v>
      </c>
      <c r="Q16" s="32">
        <v>15</v>
      </c>
      <c r="R16" s="34">
        <v>50</v>
      </c>
      <c r="S16" s="34">
        <v>20</v>
      </c>
      <c r="T16" s="32">
        <v>0.12</v>
      </c>
      <c r="U16" s="34">
        <v>6</v>
      </c>
      <c r="V16" s="34">
        <v>2</v>
      </c>
      <c r="W16" s="27" t="s">
        <v>111</v>
      </c>
      <c r="X16" s="162" t="s">
        <v>290</v>
      </c>
      <c r="Y16" s="162" t="s">
        <v>290</v>
      </c>
      <c r="Z16" s="27">
        <v>6</v>
      </c>
      <c r="AA16" s="161">
        <v>14</v>
      </c>
      <c r="AB16" s="161" t="s">
        <v>294</v>
      </c>
      <c r="AC16" s="161" t="s">
        <v>330</v>
      </c>
    </row>
    <row r="17" spans="1:29" x14ac:dyDescent="0.2">
      <c r="A17" s="45" t="s">
        <v>221</v>
      </c>
      <c r="B17" s="39" t="s">
        <v>251</v>
      </c>
      <c r="C17" s="33" t="s">
        <v>240</v>
      </c>
      <c r="D17" s="20">
        <v>15</v>
      </c>
      <c r="E17" s="32">
        <v>27</v>
      </c>
      <c r="F17" s="20">
        <v>70</v>
      </c>
      <c r="G17" s="20">
        <v>38.6</v>
      </c>
      <c r="H17" s="32">
        <v>10</v>
      </c>
      <c r="I17" s="34">
        <v>20</v>
      </c>
      <c r="J17" s="34">
        <v>50</v>
      </c>
      <c r="K17" s="32">
        <v>0</v>
      </c>
      <c r="L17" s="34">
        <v>260</v>
      </c>
      <c r="M17" s="34">
        <v>0</v>
      </c>
      <c r="N17" s="32">
        <v>0</v>
      </c>
      <c r="O17" s="34">
        <v>90</v>
      </c>
      <c r="P17" s="34">
        <v>0</v>
      </c>
      <c r="Q17" s="32">
        <v>15</v>
      </c>
      <c r="R17" s="34">
        <v>50</v>
      </c>
      <c r="S17" s="34">
        <v>20</v>
      </c>
      <c r="T17" s="32">
        <v>0.12</v>
      </c>
      <c r="U17" s="34">
        <v>6</v>
      </c>
      <c r="V17" s="34">
        <v>2</v>
      </c>
      <c r="W17" s="27" t="s">
        <v>111</v>
      </c>
      <c r="X17" s="162" t="s">
        <v>290</v>
      </c>
      <c r="Y17" s="162" t="s">
        <v>290</v>
      </c>
      <c r="Z17" s="27">
        <v>6</v>
      </c>
      <c r="AA17" s="161">
        <v>14</v>
      </c>
      <c r="AB17" s="161" t="s">
        <v>294</v>
      </c>
      <c r="AC17" s="161" t="s">
        <v>330</v>
      </c>
    </row>
    <row r="18" spans="1:29" x14ac:dyDescent="0.2">
      <c r="A18" s="45" t="s">
        <v>222</v>
      </c>
      <c r="B18" s="40" t="s">
        <v>258</v>
      </c>
      <c r="C18" s="36" t="s">
        <v>240</v>
      </c>
      <c r="D18" s="20">
        <v>18.899999999999999</v>
      </c>
      <c r="E18" s="32">
        <v>33</v>
      </c>
      <c r="F18" s="20">
        <v>70</v>
      </c>
      <c r="G18" s="20">
        <v>47.1</v>
      </c>
      <c r="H18" s="32">
        <v>12</v>
      </c>
      <c r="I18" s="34">
        <v>20</v>
      </c>
      <c r="J18" s="34">
        <v>60</v>
      </c>
      <c r="K18" s="32">
        <v>0</v>
      </c>
      <c r="L18" s="34">
        <v>260</v>
      </c>
      <c r="M18" s="34">
        <v>0</v>
      </c>
      <c r="N18" s="32">
        <v>0</v>
      </c>
      <c r="O18" s="34">
        <v>90</v>
      </c>
      <c r="P18" s="34">
        <v>0</v>
      </c>
      <c r="Q18" s="32">
        <v>18</v>
      </c>
      <c r="R18" s="34">
        <v>50</v>
      </c>
      <c r="S18" s="34">
        <v>36</v>
      </c>
      <c r="T18" s="32">
        <v>0.24</v>
      </c>
      <c r="U18" s="34">
        <v>6</v>
      </c>
      <c r="V18" s="34">
        <v>4</v>
      </c>
      <c r="W18" s="27" t="s">
        <v>111</v>
      </c>
      <c r="X18" s="162" t="s">
        <v>290</v>
      </c>
      <c r="Y18" s="162" t="s">
        <v>290</v>
      </c>
      <c r="Z18" s="27">
        <v>6</v>
      </c>
      <c r="AA18" s="161">
        <v>14</v>
      </c>
      <c r="AB18" s="161" t="s">
        <v>294</v>
      </c>
      <c r="AC18" s="161" t="s">
        <v>330</v>
      </c>
    </row>
    <row r="19" spans="1:29" x14ac:dyDescent="0.2">
      <c r="A19" s="45" t="s">
        <v>223</v>
      </c>
      <c r="B19" s="40" t="s">
        <v>258</v>
      </c>
      <c r="C19" s="36" t="s">
        <v>240</v>
      </c>
      <c r="D19" s="20">
        <v>18.899999999999999</v>
      </c>
      <c r="E19" s="32">
        <v>33</v>
      </c>
      <c r="F19" s="20">
        <v>70</v>
      </c>
      <c r="G19" s="20">
        <v>47.1</v>
      </c>
      <c r="H19" s="32">
        <v>12</v>
      </c>
      <c r="I19" s="34">
        <v>20</v>
      </c>
      <c r="J19" s="34">
        <v>60</v>
      </c>
      <c r="K19" s="32">
        <v>0</v>
      </c>
      <c r="L19" s="34">
        <v>260</v>
      </c>
      <c r="M19" s="34">
        <v>0</v>
      </c>
      <c r="N19" s="32">
        <v>0</v>
      </c>
      <c r="O19" s="34">
        <v>90</v>
      </c>
      <c r="P19" s="34">
        <v>0</v>
      </c>
      <c r="Q19" s="32">
        <v>18</v>
      </c>
      <c r="R19" s="34">
        <v>50</v>
      </c>
      <c r="S19" s="34">
        <v>36</v>
      </c>
      <c r="T19" s="32">
        <v>0.24</v>
      </c>
      <c r="U19" s="34">
        <v>6</v>
      </c>
      <c r="V19" s="34">
        <v>4</v>
      </c>
      <c r="W19" s="27" t="s">
        <v>111</v>
      </c>
      <c r="X19" s="162" t="s">
        <v>290</v>
      </c>
      <c r="Y19" s="162" t="s">
        <v>290</v>
      </c>
      <c r="Z19" s="27">
        <v>6</v>
      </c>
      <c r="AA19" s="161">
        <v>14</v>
      </c>
      <c r="AB19" s="161" t="s">
        <v>294</v>
      </c>
      <c r="AC19" s="161" t="s">
        <v>330</v>
      </c>
    </row>
    <row r="20" spans="1:29" x14ac:dyDescent="0.2">
      <c r="A20" s="45" t="s">
        <v>224</v>
      </c>
      <c r="B20" s="39" t="s">
        <v>239</v>
      </c>
      <c r="C20" s="36" t="s">
        <v>240</v>
      </c>
      <c r="D20" s="33">
        <v>33</v>
      </c>
      <c r="E20" s="32">
        <v>70</v>
      </c>
      <c r="F20" s="20">
        <v>70</v>
      </c>
      <c r="G20" s="20">
        <v>100</v>
      </c>
      <c r="H20" s="32">
        <v>25</v>
      </c>
      <c r="I20" s="34">
        <v>20</v>
      </c>
      <c r="J20" s="34">
        <v>125</v>
      </c>
      <c r="K20" s="32">
        <v>0</v>
      </c>
      <c r="L20" s="34">
        <v>260</v>
      </c>
      <c r="M20" s="34">
        <v>0</v>
      </c>
      <c r="N20" s="32">
        <v>0</v>
      </c>
      <c r="O20" s="34">
        <v>90</v>
      </c>
      <c r="P20" s="34">
        <v>0</v>
      </c>
      <c r="Q20" s="32">
        <v>6</v>
      </c>
      <c r="R20" s="34">
        <v>50</v>
      </c>
      <c r="S20" s="34">
        <v>12</v>
      </c>
      <c r="T20" s="32">
        <v>6.2E-2</v>
      </c>
      <c r="U20" s="34">
        <v>6</v>
      </c>
      <c r="V20" s="34">
        <v>1</v>
      </c>
      <c r="W20" s="27" t="s">
        <v>111</v>
      </c>
      <c r="X20" s="162" t="s">
        <v>290</v>
      </c>
      <c r="Y20" s="162" t="s">
        <v>290</v>
      </c>
      <c r="Z20" s="27">
        <v>6</v>
      </c>
      <c r="AA20" s="161">
        <v>14</v>
      </c>
      <c r="AB20" s="161" t="s">
        <v>294</v>
      </c>
      <c r="AC20" s="161" t="s">
        <v>330</v>
      </c>
    </row>
    <row r="21" spans="1:29" x14ac:dyDescent="0.2">
      <c r="A21" s="45" t="s">
        <v>225</v>
      </c>
      <c r="B21" s="39" t="s">
        <v>239</v>
      </c>
      <c r="C21" s="36" t="s">
        <v>240</v>
      </c>
      <c r="D21" s="33">
        <v>33</v>
      </c>
      <c r="E21" s="32">
        <v>70</v>
      </c>
      <c r="F21" s="20">
        <v>70</v>
      </c>
      <c r="G21" s="20">
        <v>100</v>
      </c>
      <c r="H21" s="32">
        <v>25</v>
      </c>
      <c r="I21" s="34">
        <v>20</v>
      </c>
      <c r="J21" s="34">
        <v>125</v>
      </c>
      <c r="K21" s="32">
        <v>0</v>
      </c>
      <c r="L21" s="34">
        <v>260</v>
      </c>
      <c r="M21" s="34">
        <v>0</v>
      </c>
      <c r="N21" s="32">
        <v>0</v>
      </c>
      <c r="O21" s="34">
        <v>90</v>
      </c>
      <c r="P21" s="34">
        <v>0</v>
      </c>
      <c r="Q21" s="32">
        <v>6</v>
      </c>
      <c r="R21" s="34">
        <v>50</v>
      </c>
      <c r="S21" s="34">
        <v>12</v>
      </c>
      <c r="T21" s="32">
        <v>6.2E-2</v>
      </c>
      <c r="U21" s="34">
        <v>6</v>
      </c>
      <c r="V21" s="34">
        <v>1</v>
      </c>
      <c r="W21" s="27" t="s">
        <v>111</v>
      </c>
      <c r="X21" s="162" t="s">
        <v>290</v>
      </c>
      <c r="Y21" s="162" t="s">
        <v>290</v>
      </c>
      <c r="Z21" s="27">
        <v>6</v>
      </c>
      <c r="AA21" s="161">
        <v>14</v>
      </c>
      <c r="AB21" s="161" t="s">
        <v>294</v>
      </c>
      <c r="AC21" s="161" t="s">
        <v>330</v>
      </c>
    </row>
    <row r="22" spans="1:29" x14ac:dyDescent="0.2">
      <c r="A22" s="45" t="s">
        <v>226</v>
      </c>
      <c r="B22" s="40" t="s">
        <v>255</v>
      </c>
      <c r="C22" s="36" t="s">
        <v>240</v>
      </c>
      <c r="D22" s="33">
        <v>10.6</v>
      </c>
      <c r="E22" s="32">
        <v>13</v>
      </c>
      <c r="F22" s="20">
        <v>70</v>
      </c>
      <c r="G22" s="20">
        <v>18.600000000000001</v>
      </c>
      <c r="H22" s="32">
        <v>4</v>
      </c>
      <c r="I22" s="34">
        <v>20</v>
      </c>
      <c r="J22" s="34">
        <v>20</v>
      </c>
      <c r="K22" s="32">
        <v>0</v>
      </c>
      <c r="L22" s="34">
        <v>260</v>
      </c>
      <c r="M22" s="34">
        <v>0</v>
      </c>
      <c r="N22" s="32">
        <v>0</v>
      </c>
      <c r="O22" s="34">
        <v>90</v>
      </c>
      <c r="P22" s="34">
        <v>0</v>
      </c>
      <c r="Q22" s="32">
        <v>23</v>
      </c>
      <c r="R22" s="34">
        <v>50</v>
      </c>
      <c r="S22" s="34">
        <v>46</v>
      </c>
      <c r="T22" s="32">
        <v>0.33</v>
      </c>
      <c r="U22" s="34">
        <v>6</v>
      </c>
      <c r="V22" s="34">
        <v>5.5</v>
      </c>
      <c r="W22" s="27" t="s">
        <v>111</v>
      </c>
      <c r="X22" s="162" t="s">
        <v>290</v>
      </c>
      <c r="Y22" s="162" t="s">
        <v>290</v>
      </c>
      <c r="Z22" s="27">
        <v>6</v>
      </c>
      <c r="AA22" s="161">
        <v>14</v>
      </c>
      <c r="AB22" s="161" t="s">
        <v>294</v>
      </c>
      <c r="AC22" s="161" t="s">
        <v>330</v>
      </c>
    </row>
    <row r="23" spans="1:29" x14ac:dyDescent="0.2">
      <c r="A23" s="45" t="s">
        <v>227</v>
      </c>
      <c r="B23" s="40" t="s">
        <v>255</v>
      </c>
      <c r="C23" s="36" t="s">
        <v>240</v>
      </c>
      <c r="D23" s="33">
        <v>10.6</v>
      </c>
      <c r="E23" s="32">
        <v>13</v>
      </c>
      <c r="F23" s="20">
        <v>70</v>
      </c>
      <c r="G23" s="20">
        <v>18.600000000000001</v>
      </c>
      <c r="H23" s="32">
        <v>4</v>
      </c>
      <c r="I23" s="34">
        <v>20</v>
      </c>
      <c r="J23" s="34">
        <v>20</v>
      </c>
      <c r="K23" s="32">
        <v>0</v>
      </c>
      <c r="L23" s="34">
        <v>260</v>
      </c>
      <c r="M23" s="34">
        <v>0</v>
      </c>
      <c r="N23" s="32">
        <v>0</v>
      </c>
      <c r="O23" s="34">
        <v>90</v>
      </c>
      <c r="P23" s="34">
        <v>0</v>
      </c>
      <c r="Q23" s="32">
        <v>23</v>
      </c>
      <c r="R23" s="34">
        <v>50</v>
      </c>
      <c r="S23" s="34">
        <v>46</v>
      </c>
      <c r="T23" s="32">
        <v>0.33</v>
      </c>
      <c r="U23" s="34">
        <v>6</v>
      </c>
      <c r="V23" s="34">
        <v>5.5</v>
      </c>
      <c r="W23" s="27" t="s">
        <v>111</v>
      </c>
      <c r="X23" s="162" t="s">
        <v>290</v>
      </c>
      <c r="Y23" s="162" t="s">
        <v>290</v>
      </c>
      <c r="Z23" s="27">
        <v>6</v>
      </c>
      <c r="AA23" s="161">
        <v>14</v>
      </c>
      <c r="AB23" s="161" t="s">
        <v>294</v>
      </c>
      <c r="AC23" s="161" t="s">
        <v>330</v>
      </c>
    </row>
    <row r="24" spans="1:29" x14ac:dyDescent="0.2">
      <c r="A24" s="45" t="s">
        <v>228</v>
      </c>
      <c r="B24" s="40" t="s">
        <v>258</v>
      </c>
      <c r="C24" s="36" t="s">
        <v>240</v>
      </c>
      <c r="D24" s="20">
        <v>18.899999999999999</v>
      </c>
      <c r="E24" s="32">
        <v>33</v>
      </c>
      <c r="F24" s="20">
        <v>70</v>
      </c>
      <c r="G24" s="20">
        <v>47.1</v>
      </c>
      <c r="H24" s="32">
        <v>12</v>
      </c>
      <c r="I24" s="34">
        <v>20</v>
      </c>
      <c r="J24" s="34">
        <v>60</v>
      </c>
      <c r="K24" s="32">
        <v>0</v>
      </c>
      <c r="L24" s="34">
        <v>260</v>
      </c>
      <c r="M24" s="34">
        <v>0</v>
      </c>
      <c r="N24" s="32">
        <v>0</v>
      </c>
      <c r="O24" s="34">
        <v>90</v>
      </c>
      <c r="P24" s="34">
        <v>0</v>
      </c>
      <c r="Q24" s="32">
        <v>18</v>
      </c>
      <c r="R24" s="34">
        <v>50</v>
      </c>
      <c r="S24" s="34">
        <v>36</v>
      </c>
      <c r="T24" s="32">
        <v>0.24</v>
      </c>
      <c r="U24" s="34">
        <v>6</v>
      </c>
      <c r="V24" s="34">
        <v>4</v>
      </c>
      <c r="W24" s="27" t="s">
        <v>111</v>
      </c>
      <c r="X24" s="162" t="s">
        <v>290</v>
      </c>
      <c r="Y24" s="162" t="s">
        <v>290</v>
      </c>
      <c r="Z24" s="27">
        <v>6</v>
      </c>
      <c r="AA24" s="161">
        <v>14</v>
      </c>
      <c r="AB24" s="161" t="s">
        <v>294</v>
      </c>
      <c r="AC24" s="161" t="s">
        <v>330</v>
      </c>
    </row>
    <row r="25" spans="1:29" x14ac:dyDescent="0.2">
      <c r="A25" s="45" t="s">
        <v>229</v>
      </c>
      <c r="B25" s="39" t="s">
        <v>254</v>
      </c>
      <c r="C25" s="33" t="s">
        <v>240</v>
      </c>
      <c r="D25" s="20">
        <v>11.7</v>
      </c>
      <c r="E25" s="32">
        <v>15</v>
      </c>
      <c r="F25" s="20">
        <v>70</v>
      </c>
      <c r="G25" s="20">
        <v>21.4</v>
      </c>
      <c r="H25" s="32">
        <v>5</v>
      </c>
      <c r="I25" s="34">
        <v>20</v>
      </c>
      <c r="J25" s="34">
        <v>25</v>
      </c>
      <c r="K25" s="32">
        <v>1</v>
      </c>
      <c r="L25" s="34">
        <v>260</v>
      </c>
      <c r="M25" s="34">
        <v>0.4</v>
      </c>
      <c r="N25" s="32">
        <v>0</v>
      </c>
      <c r="O25" s="34">
        <v>90</v>
      </c>
      <c r="P25" s="34">
        <v>0</v>
      </c>
      <c r="Q25" s="32">
        <v>22</v>
      </c>
      <c r="R25" s="34">
        <v>50</v>
      </c>
      <c r="S25" s="34">
        <v>44</v>
      </c>
      <c r="T25" s="32">
        <v>0.48</v>
      </c>
      <c r="U25" s="34">
        <v>6</v>
      </c>
      <c r="V25" s="34">
        <v>7.9</v>
      </c>
      <c r="W25" s="27" t="s">
        <v>111</v>
      </c>
      <c r="X25" s="162" t="s">
        <v>290</v>
      </c>
      <c r="Y25" s="162" t="s">
        <v>290</v>
      </c>
      <c r="Z25" s="27">
        <v>6</v>
      </c>
      <c r="AA25" s="161">
        <v>14</v>
      </c>
      <c r="AB25" s="161" t="s">
        <v>294</v>
      </c>
      <c r="AC25" s="161" t="s">
        <v>330</v>
      </c>
    </row>
    <row r="26" spans="1:29" x14ac:dyDescent="0.2">
      <c r="A26" s="45" t="s">
        <v>230</v>
      </c>
      <c r="B26" s="39" t="s">
        <v>252</v>
      </c>
      <c r="C26" s="33" t="s">
        <v>240</v>
      </c>
      <c r="D26" s="20">
        <v>5.9</v>
      </c>
      <c r="E26" s="32">
        <v>4</v>
      </c>
      <c r="F26" s="20">
        <v>70</v>
      </c>
      <c r="G26" s="20">
        <v>5.7</v>
      </c>
      <c r="H26" s="32">
        <v>1</v>
      </c>
      <c r="I26" s="34">
        <v>20</v>
      </c>
      <c r="J26" s="34">
        <v>5</v>
      </c>
      <c r="K26" s="32">
        <v>1</v>
      </c>
      <c r="L26" s="34">
        <v>260</v>
      </c>
      <c r="M26" s="34">
        <v>0.4</v>
      </c>
      <c r="N26" s="32">
        <v>0</v>
      </c>
      <c r="O26" s="34">
        <v>90</v>
      </c>
      <c r="P26" s="34">
        <v>0</v>
      </c>
      <c r="Q26" s="32">
        <v>17</v>
      </c>
      <c r="R26" s="34">
        <v>50</v>
      </c>
      <c r="S26" s="34">
        <v>34</v>
      </c>
      <c r="T26" s="32">
        <v>0.14000000000000001</v>
      </c>
      <c r="U26" s="34">
        <v>6</v>
      </c>
      <c r="V26" s="34">
        <v>2.2999999999999998</v>
      </c>
      <c r="W26" s="27" t="s">
        <v>106</v>
      </c>
      <c r="X26" s="162" t="s">
        <v>291</v>
      </c>
      <c r="Y26" s="162" t="s">
        <v>291</v>
      </c>
      <c r="Z26" s="26">
        <v>3</v>
      </c>
      <c r="AA26" s="161">
        <v>14</v>
      </c>
      <c r="AB26" s="161" t="s">
        <v>294</v>
      </c>
      <c r="AC26" s="161" t="s">
        <v>330</v>
      </c>
    </row>
    <row r="27" spans="1:29" x14ac:dyDescent="0.2">
      <c r="A27" s="45" t="s">
        <v>231</v>
      </c>
      <c r="B27" s="39" t="s">
        <v>252</v>
      </c>
      <c r="C27" s="33" t="s">
        <v>240</v>
      </c>
      <c r="D27" s="20">
        <v>5.9</v>
      </c>
      <c r="E27" s="32">
        <v>4</v>
      </c>
      <c r="F27" s="20">
        <v>70</v>
      </c>
      <c r="G27" s="20">
        <v>5.7</v>
      </c>
      <c r="H27" s="32">
        <v>1</v>
      </c>
      <c r="I27" s="34">
        <v>20</v>
      </c>
      <c r="J27" s="34">
        <v>5</v>
      </c>
      <c r="K27" s="32">
        <v>1</v>
      </c>
      <c r="L27" s="34">
        <v>260</v>
      </c>
      <c r="M27" s="34">
        <v>0.4</v>
      </c>
      <c r="N27" s="32">
        <v>0</v>
      </c>
      <c r="O27" s="34">
        <v>90</v>
      </c>
      <c r="P27" s="34">
        <v>0</v>
      </c>
      <c r="Q27" s="32">
        <v>17</v>
      </c>
      <c r="R27" s="34">
        <v>50</v>
      </c>
      <c r="S27" s="34">
        <v>34</v>
      </c>
      <c r="T27" s="32">
        <v>0.14000000000000001</v>
      </c>
      <c r="U27" s="34">
        <v>6</v>
      </c>
      <c r="V27" s="34">
        <v>2.2999999999999998</v>
      </c>
      <c r="W27" s="27" t="s">
        <v>106</v>
      </c>
      <c r="X27" s="162" t="s">
        <v>291</v>
      </c>
      <c r="Y27" s="162" t="s">
        <v>291</v>
      </c>
      <c r="Z27" s="26">
        <v>3</v>
      </c>
      <c r="AA27" s="161">
        <v>14</v>
      </c>
      <c r="AB27" s="161" t="s">
        <v>294</v>
      </c>
      <c r="AC27" s="161" t="s">
        <v>330</v>
      </c>
    </row>
    <row r="28" spans="1:29" x14ac:dyDescent="0.2">
      <c r="A28" s="45" t="s">
        <v>232</v>
      </c>
      <c r="B28" s="39" t="s">
        <v>253</v>
      </c>
      <c r="C28" s="35" t="s">
        <v>240</v>
      </c>
      <c r="D28" s="20">
        <v>5</v>
      </c>
      <c r="E28" s="32">
        <v>3</v>
      </c>
      <c r="F28" s="20">
        <v>70</v>
      </c>
      <c r="G28" s="20">
        <v>5.7</v>
      </c>
      <c r="H28" s="32">
        <v>1</v>
      </c>
      <c r="I28" s="34">
        <v>20</v>
      </c>
      <c r="J28" s="34">
        <v>5</v>
      </c>
      <c r="K28" s="32">
        <v>0</v>
      </c>
      <c r="L28" s="34">
        <v>260</v>
      </c>
      <c r="M28" s="34">
        <v>0</v>
      </c>
      <c r="N28" s="32">
        <v>0</v>
      </c>
      <c r="O28" s="34">
        <v>90</v>
      </c>
      <c r="P28" s="34">
        <v>0</v>
      </c>
      <c r="Q28" s="32">
        <v>16</v>
      </c>
      <c r="R28" s="34">
        <v>50</v>
      </c>
      <c r="S28" s="34">
        <v>32</v>
      </c>
      <c r="T28" s="32">
        <v>0.32</v>
      </c>
      <c r="U28" s="34">
        <v>6</v>
      </c>
      <c r="V28" s="34">
        <v>5.3</v>
      </c>
      <c r="W28" s="27" t="s">
        <v>106</v>
      </c>
      <c r="X28" s="162" t="s">
        <v>291</v>
      </c>
      <c r="Y28" s="162" t="s">
        <v>291</v>
      </c>
      <c r="Z28" s="26">
        <v>3</v>
      </c>
      <c r="AA28" s="161">
        <v>14</v>
      </c>
      <c r="AB28" s="161" t="s">
        <v>294</v>
      </c>
      <c r="AC28" s="161" t="s">
        <v>330</v>
      </c>
    </row>
    <row r="29" spans="1:29" x14ac:dyDescent="0.2">
      <c r="A29" s="45" t="s">
        <v>233</v>
      </c>
      <c r="B29" s="39" t="s">
        <v>252</v>
      </c>
      <c r="C29" s="33" t="s">
        <v>240</v>
      </c>
      <c r="D29" s="20">
        <v>5.9</v>
      </c>
      <c r="E29" s="32">
        <v>4</v>
      </c>
      <c r="F29" s="20">
        <v>70</v>
      </c>
      <c r="G29" s="20">
        <v>5.7</v>
      </c>
      <c r="H29" s="32">
        <v>1</v>
      </c>
      <c r="I29" s="34">
        <v>20</v>
      </c>
      <c r="J29" s="34">
        <v>5</v>
      </c>
      <c r="K29" s="32">
        <v>1</v>
      </c>
      <c r="L29" s="34">
        <v>260</v>
      </c>
      <c r="M29" s="34">
        <v>0.4</v>
      </c>
      <c r="N29" s="32">
        <v>0</v>
      </c>
      <c r="O29" s="34">
        <v>90</v>
      </c>
      <c r="P29" s="34">
        <v>0</v>
      </c>
      <c r="Q29" s="32">
        <v>17</v>
      </c>
      <c r="R29" s="34">
        <v>50</v>
      </c>
      <c r="S29" s="34">
        <v>34</v>
      </c>
      <c r="T29" s="32">
        <v>0.14000000000000001</v>
      </c>
      <c r="U29" s="34">
        <v>6</v>
      </c>
      <c r="V29" s="34">
        <v>2.2999999999999998</v>
      </c>
      <c r="W29" s="27" t="s">
        <v>106</v>
      </c>
      <c r="X29" s="162" t="s">
        <v>291</v>
      </c>
      <c r="Y29" s="162" t="s">
        <v>291</v>
      </c>
      <c r="Z29" s="26">
        <v>3</v>
      </c>
      <c r="AA29" s="161">
        <v>14</v>
      </c>
      <c r="AB29" s="161" t="s">
        <v>294</v>
      </c>
      <c r="AC29" s="161" t="s">
        <v>330</v>
      </c>
    </row>
    <row r="30" spans="1:29" x14ac:dyDescent="0.2">
      <c r="A30" s="45" t="s">
        <v>234</v>
      </c>
      <c r="B30" s="39" t="s">
        <v>252</v>
      </c>
      <c r="C30" s="33" t="s">
        <v>240</v>
      </c>
      <c r="D30" s="20">
        <v>5.9</v>
      </c>
      <c r="E30" s="32">
        <v>4</v>
      </c>
      <c r="F30" s="20">
        <v>70</v>
      </c>
      <c r="G30" s="20">
        <v>5.7</v>
      </c>
      <c r="H30" s="32">
        <v>1</v>
      </c>
      <c r="I30" s="34">
        <v>20</v>
      </c>
      <c r="J30" s="34">
        <v>5</v>
      </c>
      <c r="K30" s="32">
        <v>1</v>
      </c>
      <c r="L30" s="34">
        <v>260</v>
      </c>
      <c r="M30" s="34">
        <v>0.4</v>
      </c>
      <c r="N30" s="32">
        <v>0</v>
      </c>
      <c r="O30" s="34">
        <v>90</v>
      </c>
      <c r="P30" s="34">
        <v>0</v>
      </c>
      <c r="Q30" s="32">
        <v>17</v>
      </c>
      <c r="R30" s="34">
        <v>50</v>
      </c>
      <c r="S30" s="34">
        <v>34</v>
      </c>
      <c r="T30" s="32">
        <v>0.14000000000000001</v>
      </c>
      <c r="U30" s="34">
        <v>6</v>
      </c>
      <c r="V30" s="34">
        <v>2.2999999999999998</v>
      </c>
      <c r="W30" s="27" t="s">
        <v>106</v>
      </c>
      <c r="X30" s="162" t="s">
        <v>291</v>
      </c>
      <c r="Y30" s="162" t="s">
        <v>291</v>
      </c>
      <c r="Z30" s="26">
        <v>3</v>
      </c>
      <c r="AA30" s="161">
        <v>14</v>
      </c>
      <c r="AB30" s="161" t="s">
        <v>294</v>
      </c>
      <c r="AC30" s="161" t="s">
        <v>330</v>
      </c>
    </row>
    <row r="31" spans="1:29" x14ac:dyDescent="0.2">
      <c r="A31" s="45" t="s">
        <v>235</v>
      </c>
      <c r="B31" s="39" t="s">
        <v>249</v>
      </c>
      <c r="C31" s="36" t="s">
        <v>240</v>
      </c>
      <c r="D31" s="33">
        <v>6.4</v>
      </c>
      <c r="E31" s="32">
        <v>9</v>
      </c>
      <c r="F31" s="20">
        <v>70</v>
      </c>
      <c r="G31" s="20">
        <v>12.9</v>
      </c>
      <c r="H31" s="32">
        <v>2</v>
      </c>
      <c r="I31" s="34">
        <v>20</v>
      </c>
      <c r="J31" s="34">
        <v>10</v>
      </c>
      <c r="K31" s="32">
        <v>0</v>
      </c>
      <c r="L31" s="34">
        <v>260</v>
      </c>
      <c r="M31" s="34">
        <v>0</v>
      </c>
      <c r="N31" s="32">
        <v>0</v>
      </c>
      <c r="O31" s="34">
        <v>90</v>
      </c>
      <c r="P31" s="34">
        <v>0</v>
      </c>
      <c r="Q31" s="32">
        <v>10</v>
      </c>
      <c r="R31" s="34">
        <v>50</v>
      </c>
      <c r="S31" s="34">
        <v>20</v>
      </c>
      <c r="T31" s="32">
        <v>0.3</v>
      </c>
      <c r="U31" s="34">
        <v>6</v>
      </c>
      <c r="V31" s="34">
        <v>5</v>
      </c>
      <c r="W31" s="27" t="s">
        <v>106</v>
      </c>
      <c r="X31" s="162" t="s">
        <v>291</v>
      </c>
      <c r="Y31" s="162" t="s">
        <v>291</v>
      </c>
      <c r="Z31" s="26">
        <v>3</v>
      </c>
      <c r="AA31" s="161">
        <v>14</v>
      </c>
      <c r="AB31" s="161" t="s">
        <v>294</v>
      </c>
      <c r="AC31" s="161" t="s">
        <v>330</v>
      </c>
    </row>
    <row r="32" spans="1:29" x14ac:dyDescent="0.2">
      <c r="A32" s="45" t="s">
        <v>236</v>
      </c>
      <c r="B32" s="39" t="s">
        <v>252</v>
      </c>
      <c r="C32" s="33" t="s">
        <v>240</v>
      </c>
      <c r="D32" s="20">
        <v>5.9</v>
      </c>
      <c r="E32" s="32">
        <v>4</v>
      </c>
      <c r="F32" s="20">
        <v>70</v>
      </c>
      <c r="G32" s="20">
        <v>5.7</v>
      </c>
      <c r="H32" s="32">
        <v>1</v>
      </c>
      <c r="I32" s="34">
        <v>20</v>
      </c>
      <c r="J32" s="34">
        <v>5</v>
      </c>
      <c r="K32" s="32">
        <v>1</v>
      </c>
      <c r="L32" s="34">
        <v>260</v>
      </c>
      <c r="M32" s="34">
        <v>0.4</v>
      </c>
      <c r="N32" s="32">
        <v>0</v>
      </c>
      <c r="O32" s="34">
        <v>90</v>
      </c>
      <c r="P32" s="34">
        <v>0</v>
      </c>
      <c r="Q32" s="32">
        <v>17</v>
      </c>
      <c r="R32" s="34">
        <v>50</v>
      </c>
      <c r="S32" s="34">
        <v>34</v>
      </c>
      <c r="T32" s="32">
        <v>0.14000000000000001</v>
      </c>
      <c r="U32" s="34">
        <v>6</v>
      </c>
      <c r="V32" s="34">
        <v>2.2999999999999998</v>
      </c>
      <c r="W32" s="27" t="s">
        <v>106</v>
      </c>
      <c r="X32" s="162" t="s">
        <v>291</v>
      </c>
      <c r="Y32" s="162" t="s">
        <v>291</v>
      </c>
      <c r="Z32" s="26">
        <v>3</v>
      </c>
      <c r="AA32" s="161">
        <v>14</v>
      </c>
      <c r="AB32" s="161" t="s">
        <v>294</v>
      </c>
      <c r="AC32" s="161" t="s">
        <v>330</v>
      </c>
    </row>
    <row r="33" spans="1:29" x14ac:dyDescent="0.2">
      <c r="A33" s="45" t="s">
        <v>237</v>
      </c>
      <c r="B33" s="40" t="s">
        <v>269</v>
      </c>
      <c r="C33" s="33" t="s">
        <v>240</v>
      </c>
      <c r="D33" s="20">
        <v>33.200000000000003</v>
      </c>
      <c r="E33" s="32">
        <v>71</v>
      </c>
      <c r="F33" s="20">
        <v>70</v>
      </c>
      <c r="G33" s="20">
        <v>101</v>
      </c>
      <c r="H33" s="32">
        <v>25</v>
      </c>
      <c r="I33" s="34">
        <v>20</v>
      </c>
      <c r="J33" s="20">
        <v>125</v>
      </c>
      <c r="K33" s="32">
        <v>0</v>
      </c>
      <c r="L33" s="34">
        <v>260</v>
      </c>
      <c r="M33" s="20">
        <v>0</v>
      </c>
      <c r="N33" s="32">
        <v>0</v>
      </c>
      <c r="O33" s="34">
        <v>90</v>
      </c>
      <c r="P33" s="20">
        <v>0</v>
      </c>
      <c r="Q33" s="32">
        <v>6</v>
      </c>
      <c r="R33" s="34">
        <v>50</v>
      </c>
      <c r="S33" s="20">
        <v>12</v>
      </c>
      <c r="T33" s="32">
        <v>0.56999999999999995</v>
      </c>
      <c r="U33" s="34">
        <v>6</v>
      </c>
      <c r="V33" s="20">
        <v>9.5</v>
      </c>
      <c r="W33" s="27" t="s">
        <v>106</v>
      </c>
      <c r="X33" s="162" t="s">
        <v>291</v>
      </c>
      <c r="Y33" s="162" t="s">
        <v>291</v>
      </c>
      <c r="Z33" s="26">
        <v>3</v>
      </c>
      <c r="AA33" s="161">
        <v>14</v>
      </c>
      <c r="AB33" s="161" t="s">
        <v>294</v>
      </c>
      <c r="AC33" s="161" t="s">
        <v>330</v>
      </c>
    </row>
    <row r="34" spans="1:29" x14ac:dyDescent="0.2">
      <c r="A34" s="45" t="s">
        <v>238</v>
      </c>
      <c r="B34" s="39" t="s">
        <v>252</v>
      </c>
      <c r="C34" s="33" t="s">
        <v>240</v>
      </c>
      <c r="D34" s="20">
        <v>5.9</v>
      </c>
      <c r="E34" s="32">
        <v>4</v>
      </c>
      <c r="F34" s="20">
        <v>70</v>
      </c>
      <c r="G34" s="20">
        <v>5.7</v>
      </c>
      <c r="H34" s="32">
        <v>1</v>
      </c>
      <c r="I34" s="34">
        <v>20</v>
      </c>
      <c r="J34" s="34">
        <v>5</v>
      </c>
      <c r="K34" s="32">
        <v>1</v>
      </c>
      <c r="L34" s="34">
        <v>260</v>
      </c>
      <c r="M34" s="34">
        <v>0.4</v>
      </c>
      <c r="N34" s="32">
        <v>0</v>
      </c>
      <c r="O34" s="34">
        <v>90</v>
      </c>
      <c r="P34" s="34">
        <v>0</v>
      </c>
      <c r="Q34" s="32">
        <v>17</v>
      </c>
      <c r="R34" s="34">
        <v>50</v>
      </c>
      <c r="S34" s="34">
        <v>34</v>
      </c>
      <c r="T34" s="32">
        <v>0.14000000000000001</v>
      </c>
      <c r="U34" s="34">
        <v>6</v>
      </c>
      <c r="V34" s="34">
        <v>2.2999999999999998</v>
      </c>
      <c r="W34" s="27" t="s">
        <v>106</v>
      </c>
      <c r="X34" s="162" t="s">
        <v>291</v>
      </c>
      <c r="Y34" s="162" t="s">
        <v>291</v>
      </c>
      <c r="Z34" s="26">
        <v>3</v>
      </c>
      <c r="AA34" s="161">
        <v>14</v>
      </c>
      <c r="AB34" s="161" t="s">
        <v>294</v>
      </c>
      <c r="AC34" s="161" t="s">
        <v>330</v>
      </c>
    </row>
    <row r="35" spans="1:29" x14ac:dyDescent="0.2">
      <c r="A35" s="46" t="s">
        <v>262</v>
      </c>
      <c r="B35" s="39" t="s">
        <v>248</v>
      </c>
      <c r="C35" s="33" t="s">
        <v>240</v>
      </c>
      <c r="D35" s="33">
        <v>15</v>
      </c>
      <c r="E35" s="39">
        <v>0.2</v>
      </c>
      <c r="F35" s="20">
        <v>70</v>
      </c>
      <c r="G35" s="36">
        <v>0.03</v>
      </c>
      <c r="H35" s="32">
        <v>0</v>
      </c>
      <c r="I35" s="36">
        <v>20</v>
      </c>
      <c r="J35" s="34">
        <v>0</v>
      </c>
      <c r="K35" s="32">
        <v>0.4</v>
      </c>
      <c r="L35" s="34">
        <v>260</v>
      </c>
      <c r="M35" s="34">
        <v>0.15</v>
      </c>
      <c r="N35" s="32">
        <v>0.4</v>
      </c>
      <c r="O35" s="34">
        <v>90</v>
      </c>
      <c r="P35" s="34">
        <v>0.44</v>
      </c>
      <c r="Q35" s="32">
        <v>18.399999999999999</v>
      </c>
      <c r="R35" s="34">
        <v>50</v>
      </c>
      <c r="S35" s="34">
        <v>36.799999999999997</v>
      </c>
      <c r="T35" s="32">
        <v>0</v>
      </c>
      <c r="U35" s="34">
        <v>6</v>
      </c>
      <c r="V35" s="34">
        <v>0</v>
      </c>
      <c r="W35" s="27" t="s">
        <v>106</v>
      </c>
      <c r="X35" s="162" t="s">
        <v>291</v>
      </c>
      <c r="Y35" s="162" t="s">
        <v>291</v>
      </c>
      <c r="Z35" s="26">
        <v>3</v>
      </c>
      <c r="AA35" s="161">
        <v>14</v>
      </c>
      <c r="AB35" s="161" t="s">
        <v>294</v>
      </c>
      <c r="AC35" s="161" t="s">
        <v>330</v>
      </c>
    </row>
    <row r="36" spans="1:29" x14ac:dyDescent="0.2">
      <c r="A36" s="46" t="s">
        <v>260</v>
      </c>
      <c r="B36" s="39" t="s">
        <v>256</v>
      </c>
      <c r="C36" s="35" t="s">
        <v>240</v>
      </c>
      <c r="D36" s="33">
        <v>6.8</v>
      </c>
      <c r="E36" s="32">
        <v>5</v>
      </c>
      <c r="F36" s="20">
        <v>70</v>
      </c>
      <c r="G36" s="20">
        <v>7.1</v>
      </c>
      <c r="H36" s="32">
        <v>2</v>
      </c>
      <c r="I36" s="34">
        <v>20</v>
      </c>
      <c r="J36" s="34">
        <v>10</v>
      </c>
      <c r="K36" s="32">
        <v>0</v>
      </c>
      <c r="L36" s="34">
        <v>260</v>
      </c>
      <c r="M36" s="34">
        <v>0</v>
      </c>
      <c r="N36" s="32">
        <v>0</v>
      </c>
      <c r="O36" s="34">
        <v>90</v>
      </c>
      <c r="P36" s="34">
        <v>0</v>
      </c>
      <c r="Q36" s="32">
        <v>23</v>
      </c>
      <c r="R36" s="34">
        <v>50</v>
      </c>
      <c r="S36" s="34">
        <v>46</v>
      </c>
      <c r="T36" s="32">
        <v>0.15</v>
      </c>
      <c r="U36" s="34">
        <v>6</v>
      </c>
      <c r="V36" s="34">
        <v>2.5</v>
      </c>
      <c r="W36" s="27" t="s">
        <v>111</v>
      </c>
      <c r="X36" s="162" t="s">
        <v>290</v>
      </c>
      <c r="Y36" s="162" t="s">
        <v>290</v>
      </c>
      <c r="Z36" s="27">
        <v>6</v>
      </c>
      <c r="AA36" s="161">
        <v>14</v>
      </c>
      <c r="AB36" s="161" t="s">
        <v>294</v>
      </c>
      <c r="AC36" s="161" t="s">
        <v>330</v>
      </c>
    </row>
    <row r="37" spans="1:29" x14ac:dyDescent="0.2">
      <c r="A37" s="46" t="s">
        <v>261</v>
      </c>
      <c r="B37" s="39" t="s">
        <v>239</v>
      </c>
      <c r="C37" s="33" t="s">
        <v>240</v>
      </c>
      <c r="D37" s="33">
        <v>32.700000000000003</v>
      </c>
      <c r="E37" s="39">
        <v>69.599999999999994</v>
      </c>
      <c r="F37" s="20">
        <v>70</v>
      </c>
      <c r="G37" s="20">
        <v>99.4</v>
      </c>
      <c r="H37" s="32">
        <v>25.3</v>
      </c>
      <c r="I37" s="34">
        <v>20</v>
      </c>
      <c r="J37" s="34">
        <v>0</v>
      </c>
      <c r="K37" s="32">
        <v>0</v>
      </c>
      <c r="L37" s="34">
        <v>260</v>
      </c>
      <c r="M37" s="34">
        <v>0</v>
      </c>
      <c r="N37" s="32">
        <v>0</v>
      </c>
      <c r="O37" s="34">
        <v>90</v>
      </c>
      <c r="P37" s="34">
        <v>0</v>
      </c>
      <c r="Q37" s="32">
        <v>6.4</v>
      </c>
      <c r="R37" s="34">
        <v>50</v>
      </c>
      <c r="S37" s="34">
        <v>12.8</v>
      </c>
      <c r="T37" s="32">
        <v>0.1</v>
      </c>
      <c r="U37" s="34">
        <v>6</v>
      </c>
      <c r="V37" s="34">
        <v>1.7</v>
      </c>
      <c r="W37" s="27" t="s">
        <v>111</v>
      </c>
      <c r="X37" s="162" t="s">
        <v>341</v>
      </c>
      <c r="Y37" s="162" t="s">
        <v>341</v>
      </c>
      <c r="Z37" s="27">
        <v>6</v>
      </c>
      <c r="AA37" s="161">
        <v>14</v>
      </c>
      <c r="AB37" s="161" t="s">
        <v>294</v>
      </c>
      <c r="AC37" s="161" t="s">
        <v>330</v>
      </c>
    </row>
    <row r="38" spans="1:29" x14ac:dyDescent="0.2">
      <c r="A38" s="48"/>
      <c r="B38" s="26"/>
      <c r="E38" s="26"/>
      <c r="H38" s="26"/>
      <c r="K38" s="26"/>
      <c r="N38" s="26"/>
      <c r="Q38" s="26"/>
      <c r="T38" s="26"/>
      <c r="W38" s="26"/>
      <c r="X38" s="26"/>
      <c r="Z38" s="26"/>
      <c r="AA38" s="26"/>
    </row>
    <row r="39" spans="1:29" x14ac:dyDescent="0.2">
      <c r="A39" s="48"/>
      <c r="B39" s="26"/>
      <c r="E39" s="26"/>
      <c r="H39" s="26"/>
      <c r="K39" s="26"/>
      <c r="N39" s="26"/>
      <c r="Q39" s="26"/>
      <c r="T39" s="26"/>
      <c r="W39" s="26"/>
      <c r="X39" s="26"/>
      <c r="Z39" s="26"/>
      <c r="AA39" s="26"/>
    </row>
    <row r="40" spans="1:29" x14ac:dyDescent="0.2">
      <c r="A40" s="48"/>
      <c r="B40" s="26"/>
      <c r="E40" s="26"/>
      <c r="H40" s="26"/>
      <c r="K40" s="26"/>
      <c r="N40" s="26"/>
      <c r="Q40" s="26"/>
      <c r="T40" s="26"/>
      <c r="W40" s="26"/>
      <c r="X40" s="26"/>
      <c r="Z40" s="26"/>
      <c r="AA40" s="26"/>
    </row>
    <row r="41" spans="1:29" x14ac:dyDescent="0.2">
      <c r="A41" s="48"/>
      <c r="B41" s="26"/>
      <c r="E41" s="26"/>
      <c r="H41" s="26"/>
      <c r="K41" s="26"/>
      <c r="N41" s="26"/>
      <c r="Q41" s="26"/>
      <c r="T41" s="26"/>
      <c r="W41" s="26"/>
      <c r="X41" s="26"/>
      <c r="Z41" s="26"/>
      <c r="AA41" s="26"/>
    </row>
    <row r="42" spans="1:29" x14ac:dyDescent="0.2">
      <c r="A42" s="48"/>
      <c r="B42" s="26"/>
      <c r="E42" s="26"/>
      <c r="H42" s="26"/>
      <c r="K42" s="26"/>
      <c r="N42" s="26"/>
      <c r="Q42" s="26"/>
      <c r="T42" s="26"/>
      <c r="W42" s="26"/>
      <c r="X42" s="26"/>
      <c r="Z42" s="26"/>
      <c r="AA42" s="26"/>
    </row>
    <row r="43" spans="1:29" x14ac:dyDescent="0.2">
      <c r="A43" s="48"/>
      <c r="B43" s="26"/>
      <c r="E43" s="26"/>
      <c r="H43" s="26"/>
      <c r="K43" s="26"/>
      <c r="N43" s="26"/>
      <c r="Q43" s="26"/>
      <c r="T43" s="26"/>
      <c r="W43" s="26"/>
      <c r="X43" s="26"/>
      <c r="Z43" s="26"/>
      <c r="AA43" s="26"/>
    </row>
    <row r="44" spans="1:29" x14ac:dyDescent="0.2">
      <c r="A44" s="48"/>
      <c r="B44" s="26"/>
      <c r="E44" s="26"/>
      <c r="H44" s="26"/>
      <c r="K44" s="26"/>
      <c r="N44" s="26"/>
      <c r="Q44" s="26"/>
      <c r="T44" s="26"/>
      <c r="W44" s="26"/>
      <c r="X44" s="26"/>
      <c r="Z44" s="26"/>
      <c r="AA44" s="26"/>
    </row>
    <row r="45" spans="1:29" x14ac:dyDescent="0.2">
      <c r="A45" s="48"/>
      <c r="B45" s="26"/>
      <c r="E45" s="26"/>
      <c r="H45" s="26"/>
      <c r="K45" s="26"/>
      <c r="N45" s="26"/>
      <c r="Q45" s="26"/>
      <c r="T45" s="26"/>
      <c r="W45" s="26"/>
      <c r="X45" s="26"/>
      <c r="Z45" s="26"/>
      <c r="AA45" s="26"/>
    </row>
    <row r="46" spans="1:29" x14ac:dyDescent="0.2">
      <c r="A46" s="48"/>
      <c r="B46" s="26"/>
      <c r="E46" s="26"/>
      <c r="H46" s="26"/>
      <c r="K46" s="26"/>
      <c r="N46" s="26"/>
      <c r="Q46" s="26"/>
      <c r="T46" s="26"/>
      <c r="W46" s="26"/>
      <c r="X46" s="26"/>
      <c r="Z46" s="26"/>
      <c r="AA46" s="26"/>
    </row>
    <row r="47" spans="1:29" x14ac:dyDescent="0.2">
      <c r="A47" s="48"/>
      <c r="B47" s="26"/>
      <c r="E47" s="26"/>
      <c r="H47" s="26"/>
      <c r="K47" s="26"/>
      <c r="N47" s="26"/>
      <c r="Q47" s="26"/>
      <c r="T47" s="26"/>
      <c r="W47" s="26"/>
      <c r="X47" s="26"/>
      <c r="Z47" s="26"/>
      <c r="AA47" s="26"/>
    </row>
    <row r="48" spans="1:29" x14ac:dyDescent="0.2">
      <c r="A48" s="48"/>
      <c r="B48" s="26"/>
      <c r="E48" s="26"/>
      <c r="H48" s="26"/>
      <c r="K48" s="26"/>
      <c r="N48" s="26"/>
      <c r="Q48" s="26"/>
      <c r="T48" s="26"/>
      <c r="W48" s="26"/>
      <c r="X48" s="26"/>
      <c r="Z48" s="26"/>
      <c r="AA48" s="26"/>
    </row>
    <row r="49" spans="1:27" x14ac:dyDescent="0.2">
      <c r="A49" s="48"/>
      <c r="B49" s="26"/>
      <c r="E49" s="26"/>
      <c r="H49" s="26"/>
      <c r="K49" s="26"/>
      <c r="N49" s="26"/>
      <c r="Q49" s="26"/>
      <c r="T49" s="26"/>
      <c r="W49" s="26"/>
      <c r="X49" s="26"/>
      <c r="Z49" s="26"/>
      <c r="AA49" s="26"/>
    </row>
    <row r="50" spans="1:27" x14ac:dyDescent="0.2">
      <c r="A50" s="48"/>
      <c r="B50" s="26"/>
      <c r="E50" s="26"/>
      <c r="H50" s="26"/>
      <c r="K50" s="26"/>
      <c r="N50" s="26"/>
      <c r="Q50" s="26"/>
      <c r="T50" s="26"/>
      <c r="W50" s="26"/>
      <c r="X50" s="26"/>
      <c r="Z50" s="26"/>
      <c r="AA50" s="26"/>
    </row>
  </sheetData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"/>
  <sheetViews>
    <sheetView workbookViewId="0">
      <pane xSplit="1" topLeftCell="B1" activePane="topRight" state="frozen"/>
      <selection pane="topRight" activeCell="C14" sqref="C14"/>
    </sheetView>
  </sheetViews>
  <sheetFormatPr defaultRowHeight="12.75" x14ac:dyDescent="0.2"/>
  <cols>
    <col min="1" max="1" width="36.7109375" bestFit="1" customWidth="1"/>
    <col min="2" max="2" width="9.7109375" bestFit="1" customWidth="1"/>
    <col min="3" max="3" width="10.7109375" bestFit="1" customWidth="1"/>
    <col min="4" max="4" width="10.7109375" customWidth="1"/>
    <col min="5" max="6" width="8.28515625" customWidth="1"/>
    <col min="7" max="7" width="10.7109375" customWidth="1"/>
    <col min="8" max="13" width="13.28515625" customWidth="1"/>
    <col min="14" max="15" width="8.28515625" customWidth="1"/>
    <col min="16" max="16" width="10.7109375" customWidth="1"/>
    <col min="17" max="18" width="8.28515625" customWidth="1"/>
    <col min="20" max="21" width="8.28515625" customWidth="1"/>
    <col min="22" max="22" width="10.7109375" customWidth="1"/>
    <col min="23" max="23" width="13.5703125" bestFit="1" customWidth="1"/>
    <col min="24" max="24" width="10.42578125" bestFit="1" customWidth="1"/>
    <col min="25" max="25" width="13.28515625" bestFit="1" customWidth="1"/>
    <col min="28" max="28" width="13.85546875" customWidth="1"/>
    <col min="29" max="29" width="11.140625" customWidth="1"/>
    <col min="30" max="30" width="16.85546875" customWidth="1"/>
  </cols>
  <sheetData>
    <row r="1" spans="1:30" x14ac:dyDescent="0.2">
      <c r="A1" s="30" t="s">
        <v>75</v>
      </c>
      <c r="B1" s="28" t="s">
        <v>65</v>
      </c>
      <c r="C1" s="28" t="s">
        <v>65</v>
      </c>
      <c r="D1" s="30" t="s">
        <v>65</v>
      </c>
      <c r="E1" s="28" t="s">
        <v>69</v>
      </c>
      <c r="F1" s="28" t="s">
        <v>69</v>
      </c>
      <c r="G1" s="30" t="s">
        <v>69</v>
      </c>
      <c r="H1" s="28" t="s">
        <v>109</v>
      </c>
      <c r="I1" s="28" t="s">
        <v>109</v>
      </c>
      <c r="J1" s="30" t="s">
        <v>109</v>
      </c>
      <c r="K1" s="28" t="s">
        <v>71</v>
      </c>
      <c r="L1" s="28" t="s">
        <v>71</v>
      </c>
      <c r="M1" s="30" t="s">
        <v>71</v>
      </c>
      <c r="N1" s="28" t="s">
        <v>110</v>
      </c>
      <c r="O1" s="28" t="s">
        <v>110</v>
      </c>
      <c r="P1" s="30" t="s">
        <v>110</v>
      </c>
      <c r="Q1" s="28" t="s">
        <v>73</v>
      </c>
      <c r="R1" s="28" t="s">
        <v>73</v>
      </c>
      <c r="S1" s="30" t="s">
        <v>73</v>
      </c>
      <c r="T1" s="28" t="s">
        <v>74</v>
      </c>
      <c r="U1" s="28" t="s">
        <v>74</v>
      </c>
      <c r="V1" s="30" t="s">
        <v>74</v>
      </c>
      <c r="W1" s="30" t="s">
        <v>112</v>
      </c>
      <c r="X1" s="28" t="s">
        <v>114</v>
      </c>
      <c r="Y1" s="30" t="s">
        <v>115</v>
      </c>
      <c r="Z1" s="28" t="s">
        <v>116</v>
      </c>
      <c r="AA1" s="28" t="s">
        <v>116</v>
      </c>
      <c r="AB1" s="28" t="s">
        <v>302</v>
      </c>
      <c r="AC1" s="28" t="s">
        <v>293</v>
      </c>
      <c r="AD1" s="28" t="s">
        <v>295</v>
      </c>
    </row>
    <row r="2" spans="1:30" x14ac:dyDescent="0.2">
      <c r="A2" s="30" t="s">
        <v>298</v>
      </c>
      <c r="B2" s="29" t="s">
        <v>107</v>
      </c>
      <c r="C2" s="29" t="s">
        <v>108</v>
      </c>
      <c r="D2" s="28" t="s">
        <v>68</v>
      </c>
      <c r="E2" s="29" t="s">
        <v>107</v>
      </c>
      <c r="F2" s="29" t="s">
        <v>107</v>
      </c>
      <c r="G2" s="28" t="s">
        <v>68</v>
      </c>
      <c r="H2" s="29" t="s">
        <v>107</v>
      </c>
      <c r="I2" s="29" t="s">
        <v>107</v>
      </c>
      <c r="J2" s="28" t="s">
        <v>68</v>
      </c>
      <c r="K2" s="29" t="s">
        <v>107</v>
      </c>
      <c r="L2" s="29" t="s">
        <v>107</v>
      </c>
      <c r="M2" s="28" t="s">
        <v>68</v>
      </c>
      <c r="N2" s="29" t="s">
        <v>107</v>
      </c>
      <c r="O2" s="29" t="s">
        <v>107</v>
      </c>
      <c r="P2" s="28" t="s">
        <v>68</v>
      </c>
      <c r="Q2" s="29" t="s">
        <v>107</v>
      </c>
      <c r="R2" s="29" t="s">
        <v>107</v>
      </c>
      <c r="S2" s="28" t="s">
        <v>68</v>
      </c>
      <c r="T2" s="29" t="s">
        <v>107</v>
      </c>
      <c r="U2" s="29" t="s">
        <v>107</v>
      </c>
      <c r="V2" s="28" t="s">
        <v>68</v>
      </c>
      <c r="W2" s="30"/>
      <c r="X2" s="28" t="s">
        <v>113</v>
      </c>
      <c r="Y2" s="30" t="s">
        <v>113</v>
      </c>
      <c r="Z2" s="28" t="s">
        <v>117</v>
      </c>
      <c r="AA2" s="28" t="s">
        <v>117</v>
      </c>
      <c r="AB2" s="28"/>
      <c r="AC2" s="28"/>
      <c r="AD2" s="28"/>
    </row>
    <row r="3" spans="1:30" x14ac:dyDescent="0.2">
      <c r="A3" s="45" t="s">
        <v>299</v>
      </c>
      <c r="B3" s="39" t="s">
        <v>256</v>
      </c>
      <c r="C3" s="35" t="s">
        <v>240</v>
      </c>
      <c r="D3" s="33">
        <v>6.8</v>
      </c>
      <c r="E3" s="32">
        <v>5</v>
      </c>
      <c r="F3" s="20">
        <v>70</v>
      </c>
      <c r="G3" s="20">
        <v>7.1</v>
      </c>
      <c r="H3" s="32">
        <v>2</v>
      </c>
      <c r="I3" s="34">
        <v>20</v>
      </c>
      <c r="J3" s="34">
        <v>10</v>
      </c>
      <c r="K3" s="32">
        <v>0</v>
      </c>
      <c r="L3" s="34">
        <v>260</v>
      </c>
      <c r="M3" s="34">
        <v>0</v>
      </c>
      <c r="N3" s="32">
        <v>0</v>
      </c>
      <c r="O3" s="34">
        <v>90</v>
      </c>
      <c r="P3" s="34">
        <v>0</v>
      </c>
      <c r="Q3" s="32">
        <v>23</v>
      </c>
      <c r="R3" s="34">
        <v>50</v>
      </c>
      <c r="S3" s="34">
        <v>46</v>
      </c>
      <c r="T3" s="32">
        <v>0.15</v>
      </c>
      <c r="U3" s="34">
        <v>6</v>
      </c>
      <c r="V3" s="34">
        <v>2.5</v>
      </c>
      <c r="W3" s="27" t="s">
        <v>111</v>
      </c>
      <c r="X3" s="162" t="s">
        <v>303</v>
      </c>
      <c r="Y3" s="162" t="s">
        <v>303</v>
      </c>
      <c r="Z3" s="27">
        <v>548</v>
      </c>
      <c r="AA3" s="161">
        <v>548</v>
      </c>
      <c r="AB3" s="161" t="s">
        <v>310</v>
      </c>
      <c r="AC3" s="161" t="s">
        <v>294</v>
      </c>
      <c r="AD3" s="161" t="s">
        <v>330</v>
      </c>
    </row>
    <row r="4" spans="1:30" x14ac:dyDescent="0.2">
      <c r="A4" s="45" t="s">
        <v>300</v>
      </c>
      <c r="B4" s="39" t="s">
        <v>256</v>
      </c>
      <c r="C4" s="35" t="s">
        <v>240</v>
      </c>
      <c r="D4" s="33">
        <v>6.8</v>
      </c>
      <c r="E4" s="32">
        <v>5</v>
      </c>
      <c r="F4" s="20">
        <v>70</v>
      </c>
      <c r="G4" s="20">
        <v>7.1</v>
      </c>
      <c r="H4" s="32">
        <v>2</v>
      </c>
      <c r="I4" s="34">
        <v>20</v>
      </c>
      <c r="J4" s="34">
        <v>10</v>
      </c>
      <c r="K4" s="32">
        <v>0</v>
      </c>
      <c r="L4" s="34">
        <v>260</v>
      </c>
      <c r="M4" s="34">
        <v>0</v>
      </c>
      <c r="N4" s="32">
        <v>0</v>
      </c>
      <c r="O4" s="34">
        <v>90</v>
      </c>
      <c r="P4" s="34">
        <v>0</v>
      </c>
      <c r="Q4" s="32">
        <v>23</v>
      </c>
      <c r="R4" s="34">
        <v>50</v>
      </c>
      <c r="S4" s="34">
        <v>46</v>
      </c>
      <c r="T4" s="32">
        <v>0.15</v>
      </c>
      <c r="U4" s="34">
        <v>6</v>
      </c>
      <c r="V4" s="34">
        <v>2.5</v>
      </c>
      <c r="W4" s="27" t="s">
        <v>111</v>
      </c>
      <c r="X4" s="162" t="s">
        <v>303</v>
      </c>
      <c r="Y4" s="162" t="s">
        <v>303</v>
      </c>
      <c r="Z4" s="27">
        <v>548</v>
      </c>
      <c r="AA4" s="161">
        <v>548</v>
      </c>
      <c r="AB4" s="161" t="s">
        <v>311</v>
      </c>
      <c r="AC4" s="161" t="s">
        <v>294</v>
      </c>
      <c r="AD4" s="161" t="s">
        <v>330</v>
      </c>
    </row>
    <row r="5" spans="1:30" x14ac:dyDescent="0.2">
      <c r="A5" s="46" t="s">
        <v>301</v>
      </c>
      <c r="B5" s="39" t="s">
        <v>239</v>
      </c>
      <c r="C5" s="33" t="s">
        <v>240</v>
      </c>
      <c r="D5" s="33">
        <v>32.700000000000003</v>
      </c>
      <c r="E5" s="39">
        <v>69.599999999999994</v>
      </c>
      <c r="F5" s="20">
        <v>70</v>
      </c>
      <c r="G5" s="20">
        <v>99.4</v>
      </c>
      <c r="H5" s="32">
        <v>25.3</v>
      </c>
      <c r="I5" s="34">
        <v>20</v>
      </c>
      <c r="J5" s="34">
        <v>0</v>
      </c>
      <c r="K5" s="32">
        <v>0</v>
      </c>
      <c r="L5" s="34">
        <v>260</v>
      </c>
      <c r="M5" s="34">
        <v>0</v>
      </c>
      <c r="N5" s="32">
        <v>0</v>
      </c>
      <c r="O5" s="34">
        <v>90</v>
      </c>
      <c r="P5" s="34">
        <v>0</v>
      </c>
      <c r="Q5" s="32">
        <v>6.4</v>
      </c>
      <c r="R5" s="34">
        <v>50</v>
      </c>
      <c r="S5" s="34">
        <v>12.8</v>
      </c>
      <c r="T5" s="32">
        <v>0.1</v>
      </c>
      <c r="U5" s="34">
        <v>6</v>
      </c>
      <c r="V5" s="34">
        <v>1.7</v>
      </c>
      <c r="W5" s="27" t="s">
        <v>111</v>
      </c>
      <c r="X5" s="162" t="s">
        <v>303</v>
      </c>
      <c r="Y5" s="162" t="s">
        <v>303</v>
      </c>
      <c r="Z5" s="27">
        <v>548</v>
      </c>
      <c r="AA5" s="161">
        <v>548</v>
      </c>
      <c r="AB5" s="161" t="s">
        <v>312</v>
      </c>
      <c r="AC5" s="161" t="s">
        <v>294</v>
      </c>
      <c r="AD5" s="161" t="s">
        <v>330</v>
      </c>
    </row>
    <row r="6" spans="1:30" x14ac:dyDescent="0.2">
      <c r="A6" s="48"/>
      <c r="B6" s="26"/>
      <c r="E6" s="26"/>
      <c r="H6" s="26"/>
      <c r="K6" s="26"/>
      <c r="N6" s="26"/>
      <c r="Q6" s="26"/>
      <c r="T6" s="26"/>
      <c r="W6" s="26"/>
      <c r="X6" s="26"/>
      <c r="Z6" s="26"/>
      <c r="AA6" s="26"/>
      <c r="AC6" s="161" t="s">
        <v>294</v>
      </c>
      <c r="AD6" s="161" t="s">
        <v>330</v>
      </c>
    </row>
    <row r="7" spans="1:30" x14ac:dyDescent="0.2">
      <c r="A7" s="48"/>
      <c r="B7" s="26"/>
      <c r="E7" s="26"/>
      <c r="H7" s="26"/>
      <c r="K7" s="26"/>
      <c r="N7" s="26"/>
      <c r="Q7" s="26"/>
      <c r="T7" s="26"/>
      <c r="W7" s="26"/>
      <c r="X7" s="26"/>
      <c r="Z7" s="26"/>
      <c r="AA7" s="26"/>
      <c r="AC7" s="161" t="s">
        <v>294</v>
      </c>
      <c r="AD7" s="161" t="s">
        <v>330</v>
      </c>
    </row>
    <row r="8" spans="1:30" x14ac:dyDescent="0.2">
      <c r="A8" s="48"/>
      <c r="B8" s="26"/>
      <c r="E8" s="26"/>
      <c r="H8" s="26"/>
      <c r="K8" s="26"/>
      <c r="N8" s="26"/>
      <c r="Q8" s="26"/>
      <c r="T8" s="26"/>
      <c r="W8" s="26"/>
      <c r="X8" s="26"/>
      <c r="Z8" s="26"/>
      <c r="AA8" s="26"/>
    </row>
    <row r="9" spans="1:30" x14ac:dyDescent="0.2">
      <c r="A9" s="48"/>
      <c r="B9" s="26"/>
      <c r="E9" s="26"/>
      <c r="H9" s="26"/>
      <c r="K9" s="26"/>
      <c r="N9" s="26"/>
      <c r="Q9" s="26"/>
      <c r="T9" s="26"/>
      <c r="W9" s="26"/>
      <c r="X9" s="26"/>
      <c r="Z9" s="26"/>
      <c r="AA9" s="26"/>
    </row>
    <row r="10" spans="1:30" x14ac:dyDescent="0.2">
      <c r="A10" s="48"/>
      <c r="B10" s="26"/>
      <c r="E10" s="26"/>
      <c r="H10" s="26"/>
      <c r="K10" s="26"/>
      <c r="N10" s="26"/>
      <c r="Q10" s="26"/>
      <c r="T10" s="26"/>
      <c r="W10" s="26"/>
      <c r="X10" s="26"/>
      <c r="Z10" s="26"/>
      <c r="AA10" s="26"/>
    </row>
    <row r="11" spans="1:30" x14ac:dyDescent="0.2">
      <c r="A11" s="48"/>
      <c r="B11" s="26"/>
      <c r="E11" s="26"/>
      <c r="H11" s="26"/>
      <c r="K11" s="26"/>
      <c r="N11" s="26"/>
      <c r="Q11" s="26"/>
      <c r="T11" s="26"/>
      <c r="W11" s="26"/>
      <c r="X11" s="26"/>
      <c r="Z11" s="26"/>
      <c r="AA11" s="26"/>
    </row>
    <row r="12" spans="1:30" x14ac:dyDescent="0.2">
      <c r="A12" s="48"/>
      <c r="B12" s="26"/>
      <c r="E12" s="26"/>
      <c r="H12" s="26"/>
      <c r="K12" s="26"/>
      <c r="N12" s="26"/>
      <c r="Q12" s="26"/>
      <c r="T12" s="26"/>
      <c r="W12" s="26"/>
      <c r="X12" s="26"/>
      <c r="Z12" s="26"/>
      <c r="AA12" s="26"/>
    </row>
    <row r="13" spans="1:30" x14ac:dyDescent="0.2">
      <c r="A13" s="48"/>
      <c r="B13" s="26"/>
      <c r="E13" s="26"/>
      <c r="H13" s="26"/>
      <c r="K13" s="26"/>
      <c r="N13" s="26"/>
      <c r="Q13" s="26"/>
      <c r="T13" s="26"/>
      <c r="W13" s="26"/>
      <c r="X13" s="26"/>
      <c r="Z13" s="26"/>
      <c r="AA13" s="26"/>
    </row>
    <row r="14" spans="1:30" x14ac:dyDescent="0.2">
      <c r="A14" s="48"/>
      <c r="B14" s="26"/>
      <c r="E14" s="26"/>
      <c r="H14" s="26"/>
      <c r="K14" s="26"/>
      <c r="N14" s="26"/>
      <c r="Q14" s="26"/>
      <c r="T14" s="26"/>
      <c r="W14" s="26"/>
      <c r="X14" s="26"/>
      <c r="Z14" s="26"/>
      <c r="AA14" s="26"/>
    </row>
    <row r="15" spans="1:30" x14ac:dyDescent="0.2">
      <c r="A15" s="48"/>
      <c r="B15" s="26"/>
      <c r="E15" s="26"/>
      <c r="H15" s="26"/>
      <c r="K15" s="26"/>
      <c r="N15" s="26"/>
      <c r="Q15" s="26"/>
      <c r="T15" s="26"/>
      <c r="W15" s="26"/>
      <c r="X15" s="26"/>
      <c r="Z15" s="26"/>
      <c r="AA15" s="26"/>
    </row>
    <row r="16" spans="1:30" x14ac:dyDescent="0.2">
      <c r="A16" s="48"/>
      <c r="B16" s="26"/>
      <c r="E16" s="26"/>
      <c r="H16" s="26"/>
      <c r="K16" s="26"/>
      <c r="N16" s="26"/>
      <c r="Q16" s="26"/>
      <c r="T16" s="26"/>
      <c r="W16" s="26"/>
      <c r="X16" s="26"/>
      <c r="Z16" s="26"/>
      <c r="AA16" s="26"/>
    </row>
    <row r="17" spans="1:27" x14ac:dyDescent="0.2">
      <c r="A17" s="48"/>
      <c r="B17" s="26"/>
      <c r="E17" s="26"/>
      <c r="H17" s="26"/>
      <c r="K17" s="26"/>
      <c r="N17" s="26"/>
      <c r="Q17" s="26"/>
      <c r="T17" s="26"/>
      <c r="W17" s="26"/>
      <c r="X17" s="26"/>
      <c r="Z17" s="26"/>
      <c r="AA17" s="26"/>
    </row>
    <row r="18" spans="1:27" x14ac:dyDescent="0.2">
      <c r="A18" s="48"/>
      <c r="B18" s="26"/>
      <c r="E18" s="26"/>
      <c r="H18" s="26"/>
      <c r="K18" s="26"/>
      <c r="N18" s="26"/>
      <c r="Q18" s="26"/>
      <c r="T18" s="26"/>
      <c r="W18" s="26"/>
      <c r="X18" s="26"/>
      <c r="Z18" s="26"/>
      <c r="AA18" s="26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B18"/>
  <sheetViews>
    <sheetView workbookViewId="0">
      <pane xSplit="1" topLeftCell="I1" activePane="topRight" state="frozen"/>
      <selection pane="topRight" activeCell="A9" sqref="A9"/>
    </sheetView>
  </sheetViews>
  <sheetFormatPr defaultRowHeight="12.75" x14ac:dyDescent="0.2"/>
  <cols>
    <col min="1" max="1" width="36.7109375" bestFit="1" customWidth="1"/>
    <col min="2" max="2" width="9.7109375" bestFit="1" customWidth="1"/>
    <col min="3" max="3" width="10.7109375" bestFit="1" customWidth="1"/>
    <col min="4" max="4" width="10.7109375" customWidth="1"/>
    <col min="5" max="6" width="8.28515625" customWidth="1"/>
    <col min="7" max="7" width="10.7109375" customWidth="1"/>
    <col min="8" max="13" width="13.28515625" customWidth="1"/>
    <col min="14" max="15" width="8.28515625" customWidth="1"/>
    <col min="16" max="16" width="10.7109375" customWidth="1"/>
    <col min="17" max="18" width="8.28515625" customWidth="1"/>
    <col min="20" max="21" width="8.28515625" customWidth="1"/>
    <col min="22" max="22" width="10.7109375" customWidth="1"/>
    <col min="23" max="23" width="13.5703125" bestFit="1" customWidth="1"/>
    <col min="24" max="24" width="10.42578125" bestFit="1" customWidth="1"/>
    <col min="25" max="25" width="13.28515625" bestFit="1" customWidth="1"/>
    <col min="27" max="27" width="11.140625" customWidth="1"/>
    <col min="28" max="28" width="16.85546875" customWidth="1"/>
  </cols>
  <sheetData>
    <row r="1" spans="1:28" x14ac:dyDescent="0.2">
      <c r="A1" s="30" t="s">
        <v>75</v>
      </c>
      <c r="B1" s="28" t="s">
        <v>65</v>
      </c>
      <c r="C1" s="28" t="s">
        <v>65</v>
      </c>
      <c r="D1" s="30" t="s">
        <v>65</v>
      </c>
      <c r="E1" s="28" t="s">
        <v>69</v>
      </c>
      <c r="F1" s="28" t="s">
        <v>69</v>
      </c>
      <c r="G1" s="30" t="s">
        <v>69</v>
      </c>
      <c r="H1" s="28" t="s">
        <v>109</v>
      </c>
      <c r="I1" s="28" t="s">
        <v>109</v>
      </c>
      <c r="J1" s="30" t="s">
        <v>109</v>
      </c>
      <c r="K1" s="28" t="s">
        <v>71</v>
      </c>
      <c r="L1" s="28" t="s">
        <v>71</v>
      </c>
      <c r="M1" s="30" t="s">
        <v>71</v>
      </c>
      <c r="N1" s="28" t="s">
        <v>110</v>
      </c>
      <c r="O1" s="28" t="s">
        <v>110</v>
      </c>
      <c r="P1" s="30" t="s">
        <v>110</v>
      </c>
      <c r="Q1" s="28" t="s">
        <v>73</v>
      </c>
      <c r="R1" s="28" t="s">
        <v>73</v>
      </c>
      <c r="S1" s="30" t="s">
        <v>73</v>
      </c>
      <c r="T1" s="28" t="s">
        <v>74</v>
      </c>
      <c r="U1" s="28" t="s">
        <v>74</v>
      </c>
      <c r="V1" s="30" t="s">
        <v>74</v>
      </c>
      <c r="W1" s="30" t="s">
        <v>112</v>
      </c>
      <c r="X1" s="28" t="s">
        <v>114</v>
      </c>
      <c r="Y1" s="30" t="s">
        <v>115</v>
      </c>
      <c r="Z1" s="28" t="s">
        <v>116</v>
      </c>
      <c r="AA1" s="28" t="s">
        <v>293</v>
      </c>
      <c r="AB1" s="28" t="s">
        <v>295</v>
      </c>
    </row>
    <row r="2" spans="1:28" x14ac:dyDescent="0.2">
      <c r="A2" s="30" t="s">
        <v>352</v>
      </c>
      <c r="B2" s="29" t="s">
        <v>107</v>
      </c>
      <c r="C2" s="29" t="s">
        <v>108</v>
      </c>
      <c r="D2" s="28" t="s">
        <v>68</v>
      </c>
      <c r="E2" s="29" t="s">
        <v>107</v>
      </c>
      <c r="F2" s="29" t="s">
        <v>107</v>
      </c>
      <c r="G2" s="28" t="s">
        <v>68</v>
      </c>
      <c r="H2" s="29" t="s">
        <v>107</v>
      </c>
      <c r="I2" s="29" t="s">
        <v>107</v>
      </c>
      <c r="J2" s="28" t="s">
        <v>68</v>
      </c>
      <c r="K2" s="29" t="s">
        <v>107</v>
      </c>
      <c r="L2" s="29" t="s">
        <v>107</v>
      </c>
      <c r="M2" s="28" t="s">
        <v>68</v>
      </c>
      <c r="N2" s="29" t="s">
        <v>107</v>
      </c>
      <c r="O2" s="29" t="s">
        <v>107</v>
      </c>
      <c r="P2" s="28" t="s">
        <v>68</v>
      </c>
      <c r="Q2" s="29" t="s">
        <v>107</v>
      </c>
      <c r="R2" s="29" t="s">
        <v>107</v>
      </c>
      <c r="S2" s="28" t="s">
        <v>68</v>
      </c>
      <c r="T2" s="29" t="s">
        <v>107</v>
      </c>
      <c r="U2" s="29" t="s">
        <v>107</v>
      </c>
      <c r="V2" s="28" t="s">
        <v>68</v>
      </c>
      <c r="W2" s="30"/>
      <c r="X2" s="28" t="s">
        <v>113</v>
      </c>
      <c r="Y2" s="30" t="s">
        <v>113</v>
      </c>
      <c r="Z2" s="28" t="s">
        <v>117</v>
      </c>
      <c r="AA2" s="28"/>
      <c r="AB2" s="28"/>
    </row>
    <row r="3" spans="1:28" x14ac:dyDescent="0.2">
      <c r="A3" s="45" t="s">
        <v>364</v>
      </c>
      <c r="B3" s="39" t="s">
        <v>353</v>
      </c>
      <c r="C3" s="35" t="s">
        <v>240</v>
      </c>
      <c r="D3" s="33">
        <v>22.9</v>
      </c>
      <c r="E3" s="32">
        <v>45</v>
      </c>
      <c r="F3" s="20">
        <v>70</v>
      </c>
      <c r="G3" s="20">
        <v>64.3</v>
      </c>
      <c r="H3" s="32">
        <v>15</v>
      </c>
      <c r="I3" s="34">
        <v>20</v>
      </c>
      <c r="J3" s="34">
        <v>75</v>
      </c>
      <c r="K3" s="32">
        <v>1</v>
      </c>
      <c r="L3" s="34">
        <v>260</v>
      </c>
      <c r="M3" s="34">
        <v>0.4</v>
      </c>
      <c r="N3" s="32">
        <v>0</v>
      </c>
      <c r="O3" s="34">
        <v>90</v>
      </c>
      <c r="P3" s="34">
        <v>0</v>
      </c>
      <c r="Q3" s="32">
        <v>12</v>
      </c>
      <c r="R3" s="34">
        <v>50</v>
      </c>
      <c r="S3" s="34">
        <v>24</v>
      </c>
      <c r="T3" s="32">
        <v>2.08</v>
      </c>
      <c r="U3" s="34">
        <v>6</v>
      </c>
      <c r="V3" s="34">
        <v>34.700000000000003</v>
      </c>
      <c r="W3" s="27" t="s">
        <v>111</v>
      </c>
      <c r="X3" s="162" t="s">
        <v>290</v>
      </c>
      <c r="Y3" s="162" t="s">
        <v>290</v>
      </c>
      <c r="Z3" s="161">
        <v>75</v>
      </c>
      <c r="AA3" s="161" t="s">
        <v>294</v>
      </c>
      <c r="AB3" s="161" t="s">
        <v>330</v>
      </c>
    </row>
    <row r="4" spans="1:28" x14ac:dyDescent="0.2">
      <c r="A4" s="45"/>
      <c r="B4" s="39"/>
      <c r="C4" s="35"/>
      <c r="D4" s="33"/>
      <c r="E4" s="32"/>
      <c r="F4" s="20"/>
      <c r="G4" s="20"/>
      <c r="H4" s="32"/>
      <c r="I4" s="34"/>
      <c r="J4" s="34"/>
      <c r="K4" s="32"/>
      <c r="L4" s="34"/>
      <c r="M4" s="34"/>
      <c r="N4" s="32"/>
      <c r="O4" s="34"/>
      <c r="P4" s="34"/>
      <c r="Q4" s="32"/>
      <c r="R4" s="34"/>
      <c r="S4" s="34"/>
      <c r="T4" s="32"/>
      <c r="U4" s="34"/>
      <c r="V4" s="34"/>
      <c r="W4" s="27"/>
      <c r="X4" s="162"/>
      <c r="Y4" s="162"/>
      <c r="Z4" s="161"/>
      <c r="AA4" s="161"/>
      <c r="AB4" s="161"/>
    </row>
    <row r="5" spans="1:28" x14ac:dyDescent="0.2">
      <c r="A5" s="46"/>
      <c r="B5" s="39"/>
      <c r="C5" s="33"/>
      <c r="D5" s="33"/>
      <c r="E5" s="39"/>
      <c r="F5" s="20"/>
      <c r="G5" s="20"/>
      <c r="H5" s="32"/>
      <c r="I5" s="34"/>
      <c r="J5" s="34"/>
      <c r="K5" s="32"/>
      <c r="L5" s="34"/>
      <c r="M5" s="34"/>
      <c r="N5" s="32"/>
      <c r="O5" s="34"/>
      <c r="P5" s="34"/>
      <c r="Q5" s="32"/>
      <c r="R5" s="34"/>
      <c r="S5" s="34"/>
      <c r="T5" s="32"/>
      <c r="U5" s="34"/>
      <c r="V5" s="34"/>
      <c r="W5" s="27"/>
      <c r="X5" s="162"/>
      <c r="Y5" s="162"/>
      <c r="Z5" s="161"/>
      <c r="AA5" s="161"/>
      <c r="AB5" s="161"/>
    </row>
    <row r="6" spans="1:28" x14ac:dyDescent="0.2">
      <c r="A6" s="48"/>
      <c r="B6" s="26"/>
      <c r="E6" s="26"/>
      <c r="H6" s="26"/>
      <c r="K6" s="26"/>
      <c r="N6" s="26"/>
      <c r="Q6" s="26"/>
      <c r="T6" s="26"/>
      <c r="W6" s="26"/>
      <c r="X6" s="26"/>
      <c r="Z6" s="26"/>
      <c r="AA6" s="161"/>
      <c r="AB6" s="161"/>
    </row>
    <row r="7" spans="1:28" x14ac:dyDescent="0.2">
      <c r="A7" s="48"/>
      <c r="B7" s="26"/>
      <c r="E7" s="26"/>
      <c r="H7" s="26"/>
      <c r="K7" s="26"/>
      <c r="N7" s="26"/>
      <c r="Q7" s="26"/>
      <c r="T7" s="26"/>
      <c r="W7" s="26"/>
      <c r="X7" s="26"/>
      <c r="Z7" s="26"/>
      <c r="AA7" s="161"/>
      <c r="AB7" s="161"/>
    </row>
    <row r="8" spans="1:28" x14ac:dyDescent="0.2">
      <c r="A8" s="48"/>
      <c r="B8" s="26"/>
      <c r="E8" s="26"/>
      <c r="H8" s="26"/>
      <c r="K8" s="26"/>
      <c r="N8" s="26"/>
      <c r="Q8" s="26"/>
      <c r="T8" s="26"/>
      <c r="W8" s="26"/>
      <c r="X8" s="26"/>
      <c r="Z8" s="26"/>
    </row>
    <row r="9" spans="1:28" x14ac:dyDescent="0.2">
      <c r="A9" s="48"/>
      <c r="B9" s="26"/>
      <c r="E9" s="26"/>
      <c r="H9" s="26"/>
      <c r="K9" s="26"/>
      <c r="N9" s="26"/>
      <c r="Q9" s="26"/>
      <c r="T9" s="26"/>
      <c r="W9" s="26"/>
      <c r="X9" s="26"/>
      <c r="Z9" s="26"/>
    </row>
    <row r="10" spans="1:28" x14ac:dyDescent="0.2">
      <c r="A10" s="48"/>
      <c r="B10" s="26"/>
      <c r="E10" s="26"/>
      <c r="H10" s="26"/>
      <c r="K10" s="26"/>
      <c r="N10" s="26"/>
      <c r="Q10" s="26"/>
      <c r="T10" s="26"/>
      <c r="W10" s="26"/>
      <c r="X10" s="26"/>
      <c r="Z10" s="26"/>
    </row>
    <row r="11" spans="1:28" x14ac:dyDescent="0.2">
      <c r="A11" s="48"/>
      <c r="B11" s="26"/>
      <c r="E11" s="26"/>
      <c r="H11" s="26"/>
      <c r="K11" s="26"/>
      <c r="N11" s="26"/>
      <c r="Q11" s="26"/>
      <c r="T11" s="26"/>
      <c r="W11" s="26"/>
      <c r="X11" s="26"/>
      <c r="Z11" s="26"/>
    </row>
    <row r="12" spans="1:28" x14ac:dyDescent="0.2">
      <c r="A12" s="48"/>
      <c r="B12" s="26"/>
      <c r="E12" s="26"/>
      <c r="H12" s="26"/>
      <c r="K12" s="26"/>
      <c r="N12" s="26"/>
      <c r="Q12" s="26"/>
      <c r="T12" s="26"/>
      <c r="W12" s="26"/>
      <c r="X12" s="26"/>
      <c r="Z12" s="26"/>
    </row>
    <row r="13" spans="1:28" x14ac:dyDescent="0.2">
      <c r="A13" s="48"/>
      <c r="B13" s="26"/>
      <c r="E13" s="26"/>
      <c r="H13" s="26"/>
      <c r="K13" s="26"/>
      <c r="N13" s="26"/>
      <c r="Q13" s="26"/>
      <c r="T13" s="26"/>
      <c r="W13" s="26"/>
      <c r="X13" s="26"/>
      <c r="Z13" s="26"/>
    </row>
    <row r="14" spans="1:28" x14ac:dyDescent="0.2">
      <c r="A14" s="48"/>
      <c r="B14" s="26"/>
      <c r="E14" s="26"/>
      <c r="H14" s="26"/>
      <c r="K14" s="26"/>
      <c r="N14" s="26"/>
      <c r="Q14" s="26"/>
      <c r="T14" s="26"/>
      <c r="W14" s="26"/>
      <c r="X14" s="26"/>
      <c r="Z14" s="26"/>
    </row>
    <row r="15" spans="1:28" x14ac:dyDescent="0.2">
      <c r="A15" s="48"/>
      <c r="B15" s="26"/>
      <c r="E15" s="26"/>
      <c r="H15" s="26"/>
      <c r="K15" s="26"/>
      <c r="N15" s="26"/>
      <c r="Q15" s="26"/>
      <c r="T15" s="26"/>
      <c r="W15" s="26"/>
      <c r="X15" s="26"/>
      <c r="Z15" s="26"/>
    </row>
    <row r="16" spans="1:28" x14ac:dyDescent="0.2">
      <c r="A16" s="48"/>
      <c r="B16" s="26"/>
      <c r="E16" s="26"/>
      <c r="H16" s="26"/>
      <c r="K16" s="26"/>
      <c r="N16" s="26"/>
      <c r="Q16" s="26"/>
      <c r="T16" s="26"/>
      <c r="W16" s="26"/>
      <c r="X16" s="26"/>
      <c r="Z16" s="26"/>
    </row>
    <row r="17" spans="1:26" x14ac:dyDescent="0.2">
      <c r="A17" s="48"/>
      <c r="B17" s="26"/>
      <c r="E17" s="26"/>
      <c r="H17" s="26"/>
      <c r="K17" s="26"/>
      <c r="N17" s="26"/>
      <c r="Q17" s="26"/>
      <c r="T17" s="26"/>
      <c r="W17" s="26"/>
      <c r="X17" s="26"/>
      <c r="Z17" s="26"/>
    </row>
    <row r="18" spans="1:26" x14ac:dyDescent="0.2">
      <c r="A18" s="48"/>
      <c r="B18" s="26"/>
      <c r="E18" s="26"/>
      <c r="H18" s="26"/>
      <c r="K18" s="26"/>
      <c r="N18" s="26"/>
      <c r="Q18" s="26"/>
      <c r="T18" s="26"/>
      <c r="W18" s="26"/>
      <c r="X18" s="26"/>
      <c r="Z18" s="26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2">
    <pageSetUpPr fitToPage="1"/>
  </sheetPr>
  <dimension ref="A1:E34"/>
  <sheetViews>
    <sheetView view="pageBreakPreview" topLeftCell="A7" zoomScaleNormal="100" workbookViewId="0">
      <selection activeCell="E29" sqref="E29"/>
    </sheetView>
  </sheetViews>
  <sheetFormatPr defaultRowHeight="12.75" x14ac:dyDescent="0.2"/>
  <cols>
    <col min="1" max="1" width="12.28515625" customWidth="1"/>
    <col min="2" max="2" width="13.28515625" style="19" customWidth="1"/>
    <col min="3" max="3" width="2.7109375" customWidth="1"/>
    <col min="4" max="4" width="15.28515625" customWidth="1"/>
    <col min="5" max="5" width="28.42578125" bestFit="1" customWidth="1"/>
    <col min="7" max="7" width="6.7109375" customWidth="1"/>
    <col min="8" max="8" width="2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s="5" t="s">
        <v>24</v>
      </c>
    </row>
    <row r="5" spans="1:5" x14ac:dyDescent="0.2">
      <c r="A5" s="5" t="s">
        <v>25</v>
      </c>
      <c r="D5" t="s">
        <v>3</v>
      </c>
    </row>
    <row r="7" spans="1:5" x14ac:dyDescent="0.2">
      <c r="A7" s="5" t="s">
        <v>26</v>
      </c>
      <c r="C7" s="5" t="s">
        <v>37</v>
      </c>
    </row>
    <row r="9" spans="1:5" x14ac:dyDescent="0.2">
      <c r="A9" t="s">
        <v>4</v>
      </c>
      <c r="B9" s="19" t="s">
        <v>19</v>
      </c>
    </row>
    <row r="10" spans="1:5" x14ac:dyDescent="0.2">
      <c r="A10" t="s">
        <v>5</v>
      </c>
      <c r="B10" s="19" t="s">
        <v>21</v>
      </c>
    </row>
    <row r="12" spans="1:5" x14ac:dyDescent="0.2">
      <c r="A12" s="5" t="s">
        <v>27</v>
      </c>
      <c r="D12" s="5" t="s">
        <v>23</v>
      </c>
      <c r="E12" s="17"/>
    </row>
    <row r="13" spans="1:5" x14ac:dyDescent="0.2">
      <c r="D13" t="s">
        <v>6</v>
      </c>
      <c r="E13" s="1" t="e">
        <f>VLOOKUP(E12,#REF!,4)</f>
        <v>#REF!</v>
      </c>
    </row>
    <row r="14" spans="1:5" x14ac:dyDescent="0.2">
      <c r="D14" t="s">
        <v>13</v>
      </c>
      <c r="E14" s="10" t="s">
        <v>31</v>
      </c>
    </row>
    <row r="15" spans="1:5" x14ac:dyDescent="0.2">
      <c r="D15" t="s">
        <v>17</v>
      </c>
      <c r="E15" s="10" t="s">
        <v>32</v>
      </c>
    </row>
    <row r="16" spans="1:5" x14ac:dyDescent="0.2">
      <c r="C16" t="s">
        <v>18</v>
      </c>
      <c r="E16" s="17"/>
    </row>
    <row r="17" spans="1:5" x14ac:dyDescent="0.2">
      <c r="D17" s="5" t="s">
        <v>23</v>
      </c>
      <c r="E17" s="17"/>
    </row>
    <row r="18" spans="1:5" x14ac:dyDescent="0.2">
      <c r="D18" t="s">
        <v>6</v>
      </c>
      <c r="E18" s="1" t="e">
        <f>VLOOKUP(E17,#REF!,4)</f>
        <v>#REF!</v>
      </c>
    </row>
    <row r="19" spans="1:5" x14ac:dyDescent="0.2">
      <c r="D19" t="s">
        <v>13</v>
      </c>
      <c r="E19" s="10" t="s">
        <v>31</v>
      </c>
    </row>
    <row r="20" spans="1:5" x14ac:dyDescent="0.2">
      <c r="D20" t="s">
        <v>17</v>
      </c>
      <c r="E20" s="10" t="s">
        <v>30</v>
      </c>
    </row>
    <row r="21" spans="1:5" x14ac:dyDescent="0.2">
      <c r="E21" s="18"/>
    </row>
    <row r="22" spans="1:5" x14ac:dyDescent="0.2">
      <c r="A22" s="5" t="s">
        <v>8</v>
      </c>
      <c r="D22" s="5" t="s">
        <v>23</v>
      </c>
      <c r="E22" s="15"/>
    </row>
    <row r="23" spans="1:5" x14ac:dyDescent="0.2">
      <c r="D23" t="s">
        <v>6</v>
      </c>
      <c r="E23" s="1" t="e">
        <f>VLOOKUP(E22,#REF!,4)</f>
        <v>#REF!</v>
      </c>
    </row>
    <row r="24" spans="1:5" x14ac:dyDescent="0.2">
      <c r="D24" t="s">
        <v>13</v>
      </c>
      <c r="E24" s="10" t="s">
        <v>14</v>
      </c>
    </row>
    <row r="25" spans="1:5" x14ac:dyDescent="0.2">
      <c r="D25" t="s">
        <v>17</v>
      </c>
      <c r="E25" s="10" t="s">
        <v>32</v>
      </c>
    </row>
    <row r="26" spans="1:5" x14ac:dyDescent="0.2">
      <c r="E26" s="1"/>
    </row>
    <row r="27" spans="1:5" x14ac:dyDescent="0.2">
      <c r="A27" t="s">
        <v>9</v>
      </c>
      <c r="D27" s="5" t="s">
        <v>23</v>
      </c>
      <c r="E27" s="15"/>
    </row>
    <row r="28" spans="1:5" x14ac:dyDescent="0.2">
      <c r="D28" t="s">
        <v>6</v>
      </c>
      <c r="E28" s="1" t="e">
        <f>VLOOKUP(E27,#REF!,4)</f>
        <v>#REF!</v>
      </c>
    </row>
    <row r="29" spans="1:5" x14ac:dyDescent="0.2">
      <c r="D29" t="s">
        <v>13</v>
      </c>
      <c r="E29" s="10" t="s">
        <v>14</v>
      </c>
    </row>
    <row r="30" spans="1:5" x14ac:dyDescent="0.2">
      <c r="D30" t="s">
        <v>17</v>
      </c>
      <c r="E30" s="10" t="s">
        <v>30</v>
      </c>
    </row>
    <row r="34" spans="1:1" x14ac:dyDescent="0.2">
      <c r="A34" s="5" t="s">
        <v>28</v>
      </c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18"/>
  <sheetViews>
    <sheetView view="pageBreakPreview" topLeftCell="B1" zoomScale="115" zoomScaleNormal="100" zoomScaleSheetLayoutView="115" workbookViewId="0">
      <selection activeCell="E14" sqref="E14"/>
    </sheetView>
  </sheetViews>
  <sheetFormatPr defaultRowHeight="12.75" x14ac:dyDescent="0.2"/>
  <cols>
    <col min="1" max="1" width="8.7109375" customWidth="1"/>
    <col min="2" max="2" width="16.7109375" customWidth="1"/>
    <col min="3" max="3" width="20.7109375" style="19" customWidth="1"/>
    <col min="4" max="4" width="5.140625" style="20" customWidth="1"/>
    <col min="5" max="5" width="15.28515625" style="1" customWidth="1"/>
    <col min="6" max="6" width="14.7109375" customWidth="1"/>
    <col min="7" max="7" width="16.85546875" customWidth="1"/>
    <col min="8" max="8" width="8.7109375" style="4" customWidth="1"/>
    <col min="9" max="25" width="18.28515625" customWidth="1"/>
  </cols>
  <sheetData>
    <row r="3" spans="1:8" ht="15" x14ac:dyDescent="0.2">
      <c r="A3" s="309"/>
      <c r="B3" s="310"/>
      <c r="C3" s="315" t="s">
        <v>42</v>
      </c>
      <c r="D3" s="294"/>
      <c r="E3" s="294"/>
      <c r="F3" s="295"/>
      <c r="G3" s="50" t="s">
        <v>296</v>
      </c>
      <c r="H3" s="51"/>
    </row>
    <row r="4" spans="1:8" ht="15" customHeight="1" x14ac:dyDescent="0.2">
      <c r="A4" s="311"/>
      <c r="B4" s="312"/>
      <c r="C4" s="316"/>
      <c r="D4" s="296"/>
      <c r="E4" s="296"/>
      <c r="F4" s="297"/>
      <c r="G4" s="52" t="str">
        <f>C8</f>
        <v>Bloed</v>
      </c>
      <c r="H4" s="53"/>
    </row>
    <row r="5" spans="1:8" ht="15" customHeight="1" x14ac:dyDescent="0.2">
      <c r="A5" s="311"/>
      <c r="B5" s="312"/>
      <c r="C5" s="316"/>
      <c r="D5" s="296"/>
      <c r="E5" s="296"/>
      <c r="F5" s="297"/>
      <c r="G5" s="54" t="s">
        <v>330</v>
      </c>
      <c r="H5" s="55"/>
    </row>
    <row r="6" spans="1:8" ht="15" x14ac:dyDescent="0.2">
      <c r="A6" s="311"/>
      <c r="B6" s="312"/>
      <c r="C6" s="317"/>
      <c r="D6" s="298"/>
      <c r="E6" s="298"/>
      <c r="F6" s="299"/>
      <c r="G6" s="54" t="s">
        <v>294</v>
      </c>
      <c r="H6" s="55"/>
    </row>
    <row r="7" spans="1:8" ht="18" x14ac:dyDescent="0.25">
      <c r="A7" s="311"/>
      <c r="B7" s="312"/>
      <c r="C7" s="300" t="s">
        <v>39</v>
      </c>
      <c r="D7" s="301"/>
      <c r="E7" s="301"/>
      <c r="F7" s="302"/>
      <c r="G7" s="54" t="s">
        <v>41</v>
      </c>
      <c r="H7" s="55"/>
    </row>
    <row r="8" spans="1:8" ht="18" x14ac:dyDescent="0.25">
      <c r="A8" s="311"/>
      <c r="B8" s="312"/>
      <c r="C8" s="303" t="str">
        <f>C13</f>
        <v>Bloed</v>
      </c>
      <c r="D8" s="304"/>
      <c r="E8" s="304"/>
      <c r="F8" s="305"/>
      <c r="G8" s="54"/>
      <c r="H8" s="55"/>
    </row>
    <row r="9" spans="1:8" ht="18" x14ac:dyDescent="0.25">
      <c r="A9" s="313"/>
      <c r="B9" s="314"/>
      <c r="C9" s="318"/>
      <c r="D9" s="319"/>
      <c r="E9" s="319"/>
      <c r="F9" s="320"/>
      <c r="G9" s="56"/>
      <c r="H9" s="57"/>
    </row>
    <row r="10" spans="1:8" ht="15" x14ac:dyDescent="0.25">
      <c r="A10" s="58"/>
      <c r="B10" s="58"/>
      <c r="C10" s="59"/>
      <c r="D10" s="60"/>
      <c r="E10" s="61"/>
      <c r="F10" s="61"/>
      <c r="G10" s="62"/>
      <c r="H10" s="61"/>
    </row>
    <row r="11" spans="1:8" ht="15" x14ac:dyDescent="0.25">
      <c r="A11" s="58"/>
      <c r="B11" s="58"/>
      <c r="C11" s="59"/>
      <c r="D11" s="60"/>
      <c r="E11" s="61"/>
      <c r="F11" s="61"/>
      <c r="G11" s="62"/>
      <c r="H11" s="61"/>
    </row>
    <row r="12" spans="1:8" ht="15" x14ac:dyDescent="0.25">
      <c r="A12" s="63"/>
      <c r="B12" s="24"/>
      <c r="C12" s="64"/>
      <c r="D12" s="65"/>
      <c r="E12" s="66"/>
      <c r="F12" s="67"/>
      <c r="G12" s="67"/>
      <c r="H12" s="68"/>
    </row>
    <row r="13" spans="1:8" ht="15" x14ac:dyDescent="0.25">
      <c r="A13" s="69" t="s">
        <v>45</v>
      </c>
      <c r="B13" s="70"/>
      <c r="C13" s="75" t="s">
        <v>247</v>
      </c>
      <c r="D13" s="168"/>
      <c r="E13" s="72"/>
      <c r="F13" s="21"/>
      <c r="G13" s="21"/>
      <c r="H13" s="73"/>
    </row>
    <row r="14" spans="1:8" ht="15" x14ac:dyDescent="0.25">
      <c r="A14" s="74"/>
      <c r="B14" s="75"/>
      <c r="C14" s="75"/>
      <c r="D14" s="76"/>
      <c r="E14" s="72"/>
      <c r="F14" s="21"/>
      <c r="G14" s="77"/>
      <c r="H14" s="78"/>
    </row>
    <row r="15" spans="1:8" ht="15" x14ac:dyDescent="0.25">
      <c r="A15" s="79"/>
      <c r="B15" s="80"/>
      <c r="C15" s="80"/>
      <c r="D15" s="81"/>
      <c r="E15" s="82"/>
      <c r="F15" s="22"/>
      <c r="G15" s="83"/>
      <c r="H15" s="84"/>
    </row>
    <row r="16" spans="1:8" ht="15" x14ac:dyDescent="0.25">
      <c r="A16" s="85"/>
      <c r="B16" s="86"/>
      <c r="C16" s="86"/>
      <c r="D16" s="87"/>
      <c r="E16" s="87"/>
      <c r="F16" s="88"/>
      <c r="G16" s="67"/>
      <c r="H16" s="89"/>
    </row>
    <row r="17" spans="1:8" ht="15" x14ac:dyDescent="0.25">
      <c r="A17" s="74" t="s">
        <v>44</v>
      </c>
      <c r="B17" s="75"/>
      <c r="C17" s="90" t="s">
        <v>46</v>
      </c>
      <c r="D17" s="91"/>
      <c r="E17" s="76"/>
      <c r="F17" s="25"/>
      <c r="G17" s="21"/>
      <c r="H17" s="78"/>
    </row>
    <row r="18" spans="1:8" ht="15" x14ac:dyDescent="0.25">
      <c r="A18" s="92"/>
      <c r="B18" s="75"/>
      <c r="C18" s="90" t="s">
        <v>47</v>
      </c>
      <c r="D18" s="91"/>
      <c r="E18" s="76"/>
      <c r="F18" s="25"/>
      <c r="G18" s="77"/>
      <c r="H18" s="78"/>
    </row>
    <row r="19" spans="1:8" ht="15" x14ac:dyDescent="0.25">
      <c r="A19" s="92"/>
      <c r="B19" s="75"/>
      <c r="C19" s="90" t="s">
        <v>48</v>
      </c>
      <c r="D19" s="93" t="s">
        <v>49</v>
      </c>
      <c r="E19" s="91"/>
      <c r="F19" s="94"/>
      <c r="G19" s="25"/>
      <c r="H19" s="95"/>
    </row>
    <row r="20" spans="1:8" ht="15" x14ac:dyDescent="0.25">
      <c r="A20" s="92"/>
      <c r="B20" s="75"/>
      <c r="C20" s="96" t="s">
        <v>50</v>
      </c>
      <c r="D20" s="91"/>
      <c r="E20" s="72"/>
      <c r="F20" s="21"/>
      <c r="G20" s="21"/>
      <c r="H20" s="73"/>
    </row>
    <row r="21" spans="1:8" ht="15" x14ac:dyDescent="0.25">
      <c r="A21" s="97"/>
      <c r="B21" s="80"/>
      <c r="C21" s="98"/>
      <c r="D21" s="99"/>
      <c r="E21" s="82"/>
      <c r="F21" s="22"/>
      <c r="G21" s="22"/>
      <c r="H21" s="100"/>
    </row>
    <row r="22" spans="1:8" ht="15" x14ac:dyDescent="0.25">
      <c r="A22" s="101"/>
      <c r="B22" s="86"/>
      <c r="C22" s="86"/>
      <c r="D22" s="87"/>
      <c r="E22" s="102"/>
      <c r="F22" s="24"/>
      <c r="G22" s="65"/>
      <c r="H22" s="103"/>
    </row>
    <row r="23" spans="1:8" ht="15" x14ac:dyDescent="0.25">
      <c r="A23" s="74" t="s">
        <v>51</v>
      </c>
      <c r="B23" s="90"/>
      <c r="C23" s="75"/>
      <c r="D23" s="91"/>
      <c r="E23" s="91"/>
      <c r="F23" s="94"/>
      <c r="G23" s="25"/>
      <c r="H23" s="95"/>
    </row>
    <row r="24" spans="1:8" ht="15" x14ac:dyDescent="0.25">
      <c r="A24" s="74"/>
      <c r="B24" s="90"/>
      <c r="C24" s="75"/>
      <c r="D24" s="76"/>
      <c r="E24" s="72"/>
      <c r="F24" s="21"/>
      <c r="G24" s="21"/>
      <c r="H24" s="104"/>
    </row>
    <row r="25" spans="1:8" ht="15" x14ac:dyDescent="0.25">
      <c r="A25" s="74"/>
      <c r="B25" s="90" t="s">
        <v>52</v>
      </c>
      <c r="C25" s="75"/>
      <c r="D25" s="76"/>
      <c r="E25" s="72"/>
      <c r="F25" s="21"/>
      <c r="G25" s="77"/>
      <c r="H25" s="104"/>
    </row>
    <row r="26" spans="1:8" ht="15" x14ac:dyDescent="0.25">
      <c r="A26" s="74"/>
      <c r="B26" s="90" t="s">
        <v>331</v>
      </c>
      <c r="C26" s="75"/>
      <c r="D26" s="76"/>
      <c r="E26" s="72"/>
      <c r="F26" s="21"/>
      <c r="G26" s="25"/>
      <c r="H26" s="95"/>
    </row>
    <row r="27" spans="1:8" ht="15" x14ac:dyDescent="0.25">
      <c r="A27" s="74"/>
      <c r="B27" s="90"/>
      <c r="C27" s="75"/>
      <c r="D27" s="76"/>
      <c r="E27" s="72"/>
      <c r="F27" s="21"/>
      <c r="G27" s="25"/>
      <c r="H27" s="95"/>
    </row>
    <row r="28" spans="1:8" ht="15" x14ac:dyDescent="0.25">
      <c r="A28" s="92"/>
      <c r="B28" s="75"/>
      <c r="C28" s="75"/>
      <c r="D28" s="76"/>
      <c r="E28" s="72"/>
      <c r="F28" s="21"/>
      <c r="G28" s="21"/>
      <c r="H28" s="104"/>
    </row>
    <row r="29" spans="1:8" ht="15" x14ac:dyDescent="0.25">
      <c r="A29" s="92"/>
      <c r="B29" s="75"/>
      <c r="C29" s="105" t="s">
        <v>55</v>
      </c>
      <c r="D29" s="106" t="s">
        <v>38</v>
      </c>
      <c r="E29" s="107" t="s">
        <v>320</v>
      </c>
      <c r="F29" s="21"/>
      <c r="G29" s="77"/>
      <c r="H29" s="104"/>
    </row>
    <row r="30" spans="1:8" ht="15" x14ac:dyDescent="0.25">
      <c r="A30" s="92"/>
      <c r="B30" s="75"/>
      <c r="C30" s="90"/>
      <c r="D30" s="106" t="s">
        <v>38</v>
      </c>
      <c r="E30" s="108" t="s">
        <v>321</v>
      </c>
      <c r="F30" s="21"/>
      <c r="G30" s="77"/>
      <c r="H30" s="95"/>
    </row>
    <row r="31" spans="1:8" ht="15" x14ac:dyDescent="0.25">
      <c r="A31" s="92"/>
      <c r="B31" s="75"/>
      <c r="C31" s="90"/>
      <c r="D31" s="106"/>
      <c r="E31" s="108"/>
      <c r="F31" s="21"/>
      <c r="G31" s="77"/>
      <c r="H31" s="95"/>
    </row>
    <row r="32" spans="1:8" ht="15" x14ac:dyDescent="0.25">
      <c r="A32" s="92"/>
      <c r="B32" s="75"/>
      <c r="C32" s="90"/>
      <c r="D32" s="106"/>
      <c r="E32" s="109"/>
      <c r="F32" s="21"/>
      <c r="G32" s="21"/>
      <c r="H32" s="95"/>
    </row>
    <row r="33" spans="1:8" ht="15" x14ac:dyDescent="0.25">
      <c r="A33" s="92"/>
      <c r="B33" s="75"/>
      <c r="C33" s="105" t="s">
        <v>54</v>
      </c>
      <c r="D33" s="106" t="s">
        <v>38</v>
      </c>
      <c r="E33" s="107" t="s">
        <v>62</v>
      </c>
      <c r="F33" s="21"/>
      <c r="G33" s="77"/>
      <c r="H33" s="95"/>
    </row>
    <row r="34" spans="1:8" ht="15" x14ac:dyDescent="0.25">
      <c r="A34" s="92"/>
      <c r="B34" s="75"/>
      <c r="C34" s="90"/>
      <c r="D34" s="106" t="s">
        <v>38</v>
      </c>
      <c r="E34" s="108" t="s">
        <v>63</v>
      </c>
      <c r="F34" s="21"/>
      <c r="G34" s="77"/>
      <c r="H34" s="95"/>
    </row>
    <row r="35" spans="1:8" ht="15" x14ac:dyDescent="0.25">
      <c r="A35" s="92"/>
      <c r="B35" s="75"/>
      <c r="C35" s="90"/>
      <c r="D35" s="106"/>
      <c r="E35" s="108"/>
      <c r="F35" s="21"/>
      <c r="G35" s="77"/>
      <c r="H35" s="95"/>
    </row>
    <row r="36" spans="1:8" ht="15" x14ac:dyDescent="0.25">
      <c r="A36" s="92"/>
      <c r="B36" s="75"/>
      <c r="C36" s="90"/>
      <c r="D36" s="109"/>
      <c r="E36" s="72"/>
      <c r="F36" s="21"/>
      <c r="G36" s="21"/>
      <c r="H36" s="104"/>
    </row>
    <row r="37" spans="1:8" ht="15" x14ac:dyDescent="0.25">
      <c r="A37" s="92"/>
      <c r="B37" s="75"/>
      <c r="C37" s="105" t="s">
        <v>56</v>
      </c>
      <c r="D37" s="76"/>
      <c r="E37" s="72"/>
      <c r="F37" s="21"/>
      <c r="G37" s="77"/>
      <c r="H37" s="104"/>
    </row>
    <row r="38" spans="1:8" ht="15" x14ac:dyDescent="0.25">
      <c r="A38" s="92"/>
      <c r="B38" s="75"/>
      <c r="C38" s="75"/>
      <c r="D38" s="76"/>
      <c r="E38" s="72"/>
      <c r="F38" s="21"/>
      <c r="G38" s="25"/>
      <c r="H38" s="95"/>
    </row>
    <row r="39" spans="1:8" ht="15" x14ac:dyDescent="0.25">
      <c r="A39" s="92"/>
      <c r="B39" s="75"/>
      <c r="C39" s="75"/>
      <c r="D39" s="106" t="s">
        <v>38</v>
      </c>
      <c r="E39" s="107" t="s">
        <v>318</v>
      </c>
      <c r="F39" s="21"/>
      <c r="G39" s="21"/>
      <c r="H39" s="104"/>
    </row>
    <row r="40" spans="1:8" ht="15" x14ac:dyDescent="0.25">
      <c r="A40" s="167"/>
      <c r="B40" s="168"/>
      <c r="C40" s="168"/>
      <c r="D40" s="106" t="s">
        <v>38</v>
      </c>
      <c r="E40" s="108" t="s">
        <v>317</v>
      </c>
      <c r="F40" s="21"/>
      <c r="G40" s="25"/>
      <c r="H40" s="104"/>
    </row>
    <row r="41" spans="1:8" ht="15" x14ac:dyDescent="0.25">
      <c r="A41" s="167"/>
      <c r="B41" s="168"/>
      <c r="C41" s="168"/>
      <c r="D41" s="106" t="s">
        <v>38</v>
      </c>
      <c r="E41" s="107" t="s">
        <v>64</v>
      </c>
      <c r="F41" s="21"/>
      <c r="G41" s="25"/>
      <c r="H41" s="95"/>
    </row>
    <row r="42" spans="1:8" ht="17.25" x14ac:dyDescent="0.25">
      <c r="A42" s="92"/>
      <c r="B42" s="75"/>
      <c r="C42" s="75"/>
      <c r="D42" s="106" t="s">
        <v>38</v>
      </c>
      <c r="E42" s="108" t="s">
        <v>97</v>
      </c>
      <c r="F42" s="21"/>
      <c r="G42" s="21"/>
      <c r="H42" s="78"/>
    </row>
    <row r="43" spans="1:8" ht="18" customHeight="1" x14ac:dyDescent="0.25">
      <c r="A43" s="92"/>
      <c r="B43" s="75"/>
      <c r="C43" s="75"/>
      <c r="D43" s="106" t="s">
        <v>38</v>
      </c>
      <c r="E43" s="108" t="s">
        <v>323</v>
      </c>
      <c r="F43" s="21"/>
      <c r="G43" s="77"/>
      <c r="H43" s="111"/>
    </row>
    <row r="44" spans="1:8" ht="15" x14ac:dyDescent="0.25">
      <c r="A44" s="92"/>
      <c r="B44" s="75"/>
      <c r="C44" s="75"/>
      <c r="D44" s="76"/>
      <c r="E44" s="91"/>
      <c r="F44" s="94"/>
      <c r="G44" s="25"/>
      <c r="H44" s="78"/>
    </row>
    <row r="45" spans="1:8" ht="15" x14ac:dyDescent="0.25">
      <c r="A45" s="92"/>
      <c r="B45" s="75"/>
      <c r="C45" s="112" t="s">
        <v>57</v>
      </c>
      <c r="D45" s="76"/>
      <c r="E45" s="72"/>
      <c r="F45" s="21"/>
      <c r="G45" s="21"/>
      <c r="H45" s="113"/>
    </row>
    <row r="46" spans="1:8" ht="15" x14ac:dyDescent="0.25">
      <c r="A46" s="92"/>
      <c r="B46" s="75"/>
      <c r="C46" s="75"/>
      <c r="D46" s="76"/>
      <c r="E46" s="72"/>
      <c r="F46" s="21"/>
      <c r="G46" s="77"/>
      <c r="H46" s="114"/>
    </row>
    <row r="47" spans="1:8" ht="15" x14ac:dyDescent="0.25">
      <c r="A47" s="167"/>
      <c r="B47" s="168"/>
      <c r="C47" s="168"/>
      <c r="D47" s="76"/>
      <c r="E47" s="72"/>
      <c r="F47" s="21"/>
      <c r="G47" s="77"/>
      <c r="H47" s="114"/>
    </row>
    <row r="48" spans="1:8" ht="15" x14ac:dyDescent="0.25">
      <c r="A48" s="92"/>
      <c r="B48" s="75"/>
      <c r="C48" s="105" t="s">
        <v>58</v>
      </c>
      <c r="D48" s="108" t="s">
        <v>322</v>
      </c>
      <c r="E48" s="91"/>
      <c r="F48" s="94"/>
      <c r="G48" s="25"/>
      <c r="H48" s="95"/>
    </row>
    <row r="49" spans="1:8" ht="15" x14ac:dyDescent="0.25">
      <c r="A49" s="92"/>
      <c r="B49" s="75"/>
      <c r="C49" s="105"/>
      <c r="D49" s="108"/>
      <c r="E49" s="91"/>
      <c r="F49" s="94"/>
      <c r="G49" s="25"/>
      <c r="H49" s="95"/>
    </row>
    <row r="50" spans="1:8" ht="15" x14ac:dyDescent="0.25">
      <c r="A50" s="92"/>
      <c r="B50" s="75"/>
      <c r="C50" s="75"/>
      <c r="D50" s="76"/>
      <c r="E50" s="72"/>
      <c r="F50" s="21"/>
      <c r="G50" s="21"/>
      <c r="H50" s="115"/>
    </row>
    <row r="51" spans="1:8" ht="15" x14ac:dyDescent="0.25">
      <c r="A51" s="92"/>
      <c r="B51" s="75"/>
      <c r="C51" s="173"/>
      <c r="D51" s="174"/>
      <c r="E51" s="116" t="s">
        <v>66</v>
      </c>
      <c r="F51" s="116" t="s">
        <v>67</v>
      </c>
      <c r="G51" s="116" t="s">
        <v>68</v>
      </c>
      <c r="H51" s="115"/>
    </row>
    <row r="52" spans="1:8" ht="15" x14ac:dyDescent="0.25">
      <c r="A52" s="92"/>
      <c r="B52" s="75"/>
      <c r="C52" s="171" t="s">
        <v>65</v>
      </c>
      <c r="D52" s="172"/>
      <c r="E52" s="117" t="s">
        <v>248</v>
      </c>
      <c r="F52" s="117" t="s">
        <v>240</v>
      </c>
      <c r="G52" s="117">
        <v>15</v>
      </c>
      <c r="H52" s="95"/>
    </row>
    <row r="53" spans="1:8" ht="15" x14ac:dyDescent="0.25">
      <c r="A53" s="92"/>
      <c r="B53" s="75"/>
      <c r="C53" s="173"/>
      <c r="D53" s="174"/>
      <c r="E53" s="118" t="s">
        <v>241</v>
      </c>
      <c r="F53" s="118" t="s">
        <v>242</v>
      </c>
      <c r="G53" s="118"/>
      <c r="H53" s="104"/>
    </row>
    <row r="54" spans="1:8" ht="15" x14ac:dyDescent="0.25">
      <c r="A54" s="92"/>
      <c r="B54" s="75"/>
      <c r="C54" s="175" t="s">
        <v>69</v>
      </c>
      <c r="D54" s="176"/>
      <c r="E54" s="119">
        <v>0.2</v>
      </c>
      <c r="F54" s="119">
        <v>70</v>
      </c>
      <c r="G54" s="119">
        <v>0.03</v>
      </c>
      <c r="H54" s="104"/>
    </row>
    <row r="55" spans="1:8" ht="15" x14ac:dyDescent="0.25">
      <c r="A55" s="92"/>
      <c r="B55" s="75"/>
      <c r="C55" s="177" t="s">
        <v>70</v>
      </c>
      <c r="D55" s="178"/>
      <c r="E55" s="120">
        <v>0</v>
      </c>
      <c r="F55" s="120">
        <v>20</v>
      </c>
      <c r="G55" s="120">
        <v>0</v>
      </c>
      <c r="H55" s="95"/>
    </row>
    <row r="56" spans="1:8" ht="15" x14ac:dyDescent="0.25">
      <c r="A56" s="92"/>
      <c r="B56" s="75"/>
      <c r="C56" s="175" t="s">
        <v>71</v>
      </c>
      <c r="D56" s="176"/>
      <c r="E56" s="119">
        <v>0.4</v>
      </c>
      <c r="F56" s="119">
        <v>260</v>
      </c>
      <c r="G56" s="119">
        <v>0.15</v>
      </c>
      <c r="H56" s="104"/>
    </row>
    <row r="57" spans="1:8" ht="15" x14ac:dyDescent="0.25">
      <c r="A57" s="92"/>
      <c r="B57" s="75"/>
      <c r="C57" s="177" t="s">
        <v>72</v>
      </c>
      <c r="D57" s="178"/>
      <c r="E57" s="120">
        <v>0.4</v>
      </c>
      <c r="F57" s="120">
        <v>90</v>
      </c>
      <c r="G57" s="120">
        <v>0.44</v>
      </c>
      <c r="H57" s="104"/>
    </row>
    <row r="58" spans="1:8" ht="15" x14ac:dyDescent="0.25">
      <c r="A58" s="92"/>
      <c r="B58" s="75"/>
      <c r="C58" s="171" t="s">
        <v>73</v>
      </c>
      <c r="D58" s="172"/>
      <c r="E58" s="120">
        <v>18.399999999999999</v>
      </c>
      <c r="F58" s="120">
        <v>50</v>
      </c>
      <c r="G58" s="120">
        <v>36.799999999999997</v>
      </c>
      <c r="H58" s="95"/>
    </row>
    <row r="59" spans="1:8" ht="15" x14ac:dyDescent="0.25">
      <c r="A59" s="92"/>
      <c r="B59" s="75"/>
      <c r="C59" s="171" t="s">
        <v>74</v>
      </c>
      <c r="D59" s="172"/>
      <c r="E59" s="117">
        <v>0</v>
      </c>
      <c r="F59" s="117">
        <v>6</v>
      </c>
      <c r="G59" s="117">
        <v>0</v>
      </c>
      <c r="H59" s="104"/>
    </row>
    <row r="60" spans="1:8" ht="15" x14ac:dyDescent="0.25">
      <c r="A60" s="97"/>
      <c r="B60" s="80"/>
      <c r="C60" s="80"/>
      <c r="D60" s="81"/>
      <c r="E60" s="82"/>
      <c r="F60" s="22"/>
      <c r="G60" s="83"/>
      <c r="H60" s="121"/>
    </row>
    <row r="61" spans="1:8" ht="15" customHeight="1" x14ac:dyDescent="0.2">
      <c r="A61" s="288"/>
      <c r="B61" s="289"/>
      <c r="C61" s="294" t="s">
        <v>42</v>
      </c>
      <c r="D61" s="294"/>
      <c r="E61" s="294"/>
      <c r="F61" s="295"/>
      <c r="G61" s="50" t="s">
        <v>40</v>
      </c>
      <c r="H61" s="122"/>
    </row>
    <row r="62" spans="1:8" ht="15" x14ac:dyDescent="0.2">
      <c r="A62" s="290"/>
      <c r="B62" s="291"/>
      <c r="C62" s="296"/>
      <c r="D62" s="296"/>
      <c r="E62" s="296"/>
      <c r="F62" s="297"/>
      <c r="G62" s="52" t="str">
        <f>G4</f>
        <v>Bloed</v>
      </c>
      <c r="H62" s="123"/>
    </row>
    <row r="63" spans="1:8" ht="15" customHeight="1" x14ac:dyDescent="0.25">
      <c r="A63" s="290"/>
      <c r="B63" s="291"/>
      <c r="C63" s="296"/>
      <c r="D63" s="296"/>
      <c r="E63" s="296"/>
      <c r="F63" s="297"/>
      <c r="G63" s="54" t="str">
        <f>G5</f>
        <v>Datum: 01/01/2019</v>
      </c>
      <c r="H63" s="124"/>
    </row>
    <row r="64" spans="1:8" ht="15" customHeight="1" x14ac:dyDescent="0.25">
      <c r="A64" s="290"/>
      <c r="B64" s="291"/>
      <c r="C64" s="298"/>
      <c r="D64" s="298"/>
      <c r="E64" s="298"/>
      <c r="F64" s="299"/>
      <c r="G64" s="54" t="str">
        <f>G6</f>
        <v>Versie: 2.0</v>
      </c>
      <c r="H64" s="124"/>
    </row>
    <row r="65" spans="1:8" ht="18" x14ac:dyDescent="0.25">
      <c r="A65" s="290"/>
      <c r="B65" s="291"/>
      <c r="C65" s="300" t="s">
        <v>39</v>
      </c>
      <c r="D65" s="301"/>
      <c r="E65" s="301"/>
      <c r="F65" s="302"/>
      <c r="G65" s="54" t="s">
        <v>79</v>
      </c>
      <c r="H65" s="124"/>
    </row>
    <row r="66" spans="1:8" ht="18" customHeight="1" x14ac:dyDescent="0.25">
      <c r="A66" s="290"/>
      <c r="B66" s="291"/>
      <c r="C66" s="303" t="str">
        <f>C13</f>
        <v>Bloed</v>
      </c>
      <c r="D66" s="304"/>
      <c r="E66" s="304"/>
      <c r="F66" s="305"/>
      <c r="G66" s="23"/>
      <c r="H66" s="125"/>
    </row>
    <row r="67" spans="1:8" ht="18" customHeight="1" x14ac:dyDescent="0.2">
      <c r="A67" s="292"/>
      <c r="B67" s="293"/>
      <c r="C67" s="306"/>
      <c r="D67" s="307"/>
      <c r="E67" s="307"/>
      <c r="F67" s="308"/>
      <c r="G67" s="126"/>
      <c r="H67" s="127"/>
    </row>
    <row r="68" spans="1:8" ht="15" x14ac:dyDescent="0.25">
      <c r="A68" s="75"/>
      <c r="B68" s="75"/>
      <c r="C68" s="75"/>
      <c r="D68" s="76"/>
      <c r="E68" s="72"/>
      <c r="F68" s="21"/>
      <c r="G68" s="77"/>
      <c r="H68" s="128"/>
    </row>
    <row r="69" spans="1:8" ht="15" x14ac:dyDescent="0.25">
      <c r="A69" s="75"/>
      <c r="B69" s="75"/>
      <c r="C69" s="75"/>
      <c r="D69" s="76"/>
      <c r="E69" s="72"/>
      <c r="F69" s="21"/>
      <c r="G69" s="77"/>
      <c r="H69" s="128"/>
    </row>
    <row r="70" spans="1:8" ht="15" x14ac:dyDescent="0.25">
      <c r="A70" s="101"/>
      <c r="B70" s="86"/>
      <c r="C70" s="86"/>
      <c r="D70" s="129"/>
      <c r="E70" s="102"/>
      <c r="F70" s="24"/>
      <c r="G70" s="24"/>
      <c r="H70" s="130"/>
    </row>
    <row r="71" spans="1:8" s="8" customFormat="1" ht="15" x14ac:dyDescent="0.25">
      <c r="A71" s="92"/>
      <c r="B71" s="75"/>
      <c r="C71" s="105" t="s">
        <v>76</v>
      </c>
      <c r="D71" s="106" t="s">
        <v>38</v>
      </c>
      <c r="E71" s="77" t="s">
        <v>77</v>
      </c>
      <c r="F71" s="21"/>
      <c r="G71" s="21"/>
      <c r="H71" s="104"/>
    </row>
    <row r="72" spans="1:8" s="8" customFormat="1" ht="15" x14ac:dyDescent="0.25">
      <c r="A72" s="92"/>
      <c r="B72" s="75"/>
      <c r="C72" s="90"/>
      <c r="D72" s="106" t="s">
        <v>38</v>
      </c>
      <c r="E72" s="77" t="s">
        <v>78</v>
      </c>
      <c r="F72" s="21"/>
      <c r="G72" s="77"/>
      <c r="H72" s="104"/>
    </row>
    <row r="73" spans="1:8" s="8" customFormat="1" ht="15" x14ac:dyDescent="0.25">
      <c r="A73" s="92"/>
      <c r="B73" s="75"/>
      <c r="C73" s="75"/>
      <c r="D73" s="76"/>
      <c r="E73" s="72"/>
      <c r="F73" s="21"/>
      <c r="G73" s="77"/>
      <c r="H73" s="95"/>
    </row>
    <row r="74" spans="1:8" s="8" customFormat="1" ht="15" x14ac:dyDescent="0.25">
      <c r="A74" s="92"/>
      <c r="B74" s="75"/>
      <c r="C74" s="75"/>
      <c r="D74" s="76"/>
      <c r="E74" s="72"/>
      <c r="F74" s="21"/>
      <c r="G74" s="21"/>
      <c r="H74" s="78"/>
    </row>
    <row r="75" spans="1:8" ht="15" x14ac:dyDescent="0.25">
      <c r="A75" s="92"/>
      <c r="B75" s="75"/>
      <c r="C75" s="105" t="s">
        <v>80</v>
      </c>
      <c r="D75" s="106" t="s">
        <v>38</v>
      </c>
      <c r="E75" s="131" t="s">
        <v>324</v>
      </c>
      <c r="F75" s="77"/>
      <c r="G75" s="25"/>
      <c r="H75" s="95"/>
    </row>
    <row r="76" spans="1:8" ht="15" x14ac:dyDescent="0.25">
      <c r="A76" s="167"/>
      <c r="B76" s="168"/>
      <c r="C76" s="90"/>
      <c r="D76" s="106" t="s">
        <v>38</v>
      </c>
      <c r="E76" s="77" t="s">
        <v>325</v>
      </c>
      <c r="F76" s="21"/>
      <c r="G76" s="21"/>
      <c r="H76" s="95"/>
    </row>
    <row r="77" spans="1:8" ht="15" x14ac:dyDescent="0.25">
      <c r="A77" s="167"/>
      <c r="B77" s="168"/>
      <c r="C77" s="168"/>
      <c r="D77" s="106" t="s">
        <v>38</v>
      </c>
      <c r="E77" s="77" t="s">
        <v>81</v>
      </c>
      <c r="F77" s="21"/>
      <c r="G77" s="25"/>
      <c r="H77" s="95"/>
    </row>
    <row r="78" spans="1:8" ht="15" x14ac:dyDescent="0.25">
      <c r="A78" s="284"/>
      <c r="B78" s="285"/>
      <c r="C78" s="285"/>
      <c r="D78" s="106" t="s">
        <v>38</v>
      </c>
      <c r="E78" s="77" t="s">
        <v>83</v>
      </c>
      <c r="F78" s="21"/>
      <c r="G78" s="21"/>
      <c r="H78" s="78"/>
    </row>
    <row r="79" spans="1:8" ht="15" x14ac:dyDescent="0.25">
      <c r="A79" s="284"/>
      <c r="B79" s="285"/>
      <c r="C79" s="285"/>
      <c r="D79" s="76"/>
      <c r="E79" s="72"/>
      <c r="F79" s="21"/>
      <c r="G79" s="77"/>
      <c r="H79" s="132"/>
    </row>
    <row r="80" spans="1:8" ht="15" x14ac:dyDescent="0.25">
      <c r="A80" s="284"/>
      <c r="B80" s="285"/>
      <c r="C80" s="285"/>
      <c r="D80" s="76"/>
      <c r="E80" s="91"/>
      <c r="F80" s="94"/>
      <c r="G80" s="25"/>
      <c r="H80" s="133"/>
    </row>
    <row r="81" spans="1:8" ht="12.75" customHeight="1" x14ac:dyDescent="0.25">
      <c r="A81" s="92"/>
      <c r="B81" s="75"/>
      <c r="C81" s="105" t="s">
        <v>334</v>
      </c>
      <c r="D81" s="134" t="s">
        <v>285</v>
      </c>
      <c r="E81" s="77" t="s">
        <v>336</v>
      </c>
      <c r="F81" s="21"/>
      <c r="G81" s="21"/>
      <c r="H81" s="113"/>
    </row>
    <row r="82" spans="1:8" ht="12.75" customHeight="1" x14ac:dyDescent="0.25">
      <c r="A82" s="92"/>
      <c r="B82" s="75"/>
      <c r="C82" s="105"/>
      <c r="D82" s="131"/>
      <c r="E82" s="131"/>
      <c r="F82" s="21"/>
      <c r="G82" s="21"/>
      <c r="H82" s="113"/>
    </row>
    <row r="83" spans="1:8" ht="15" x14ac:dyDescent="0.25">
      <c r="A83" s="286"/>
      <c r="B83" s="287"/>
      <c r="C83" s="287"/>
      <c r="D83" s="81"/>
      <c r="E83" s="99"/>
      <c r="F83" s="135"/>
      <c r="G83" s="136"/>
      <c r="H83" s="137"/>
    </row>
    <row r="84" spans="1:8" ht="12" customHeight="1" x14ac:dyDescent="0.25">
      <c r="A84" s="101"/>
      <c r="B84" s="86"/>
      <c r="C84" s="86"/>
      <c r="D84" s="129"/>
      <c r="E84" s="102"/>
      <c r="F84" s="24"/>
      <c r="G84" s="24"/>
      <c r="H84" s="138"/>
    </row>
    <row r="85" spans="1:8" ht="12" customHeight="1" x14ac:dyDescent="0.25">
      <c r="A85" s="74" t="s">
        <v>84</v>
      </c>
      <c r="B85" s="90"/>
      <c r="C85" s="90" t="s">
        <v>332</v>
      </c>
      <c r="D85" s="76"/>
      <c r="E85" s="72"/>
      <c r="F85" s="21"/>
      <c r="G85" s="77"/>
      <c r="H85" s="115"/>
    </row>
    <row r="86" spans="1:8" ht="12" customHeight="1" x14ac:dyDescent="0.25">
      <c r="A86" s="92"/>
      <c r="B86" s="75"/>
      <c r="C86" s="90" t="s">
        <v>326</v>
      </c>
      <c r="D86" s="76"/>
      <c r="E86" s="72"/>
      <c r="F86" s="21"/>
      <c r="G86" s="21"/>
      <c r="H86" s="104"/>
    </row>
    <row r="87" spans="1:8" ht="15" x14ac:dyDescent="0.25">
      <c r="A87" s="97"/>
      <c r="B87" s="80"/>
      <c r="C87" s="80"/>
      <c r="D87" s="81"/>
      <c r="E87" s="82"/>
      <c r="F87" s="22"/>
      <c r="G87" s="136"/>
      <c r="H87" s="137"/>
    </row>
    <row r="88" spans="1:8" ht="15" x14ac:dyDescent="0.25">
      <c r="A88" s="101"/>
      <c r="B88" s="86"/>
      <c r="C88" s="86"/>
      <c r="D88" s="129"/>
      <c r="E88" s="102"/>
      <c r="F88" s="24"/>
      <c r="G88" s="24"/>
      <c r="H88" s="130"/>
    </row>
    <row r="89" spans="1:8" ht="15" x14ac:dyDescent="0.25">
      <c r="A89" s="74" t="s">
        <v>88</v>
      </c>
      <c r="B89" s="75"/>
      <c r="C89" s="107" t="s">
        <v>287</v>
      </c>
      <c r="D89" s="106"/>
      <c r="E89" s="77"/>
      <c r="F89" s="21"/>
      <c r="G89" s="77"/>
      <c r="H89" s="104"/>
    </row>
    <row r="90" spans="1:8" ht="15" x14ac:dyDescent="0.25">
      <c r="A90" s="74"/>
      <c r="B90" s="75"/>
      <c r="C90" s="107" t="s">
        <v>327</v>
      </c>
      <c r="D90" s="106"/>
      <c r="E90" s="77"/>
      <c r="F90" s="21"/>
      <c r="G90" s="77"/>
      <c r="H90" s="104"/>
    </row>
    <row r="91" spans="1:8" ht="15" x14ac:dyDescent="0.25">
      <c r="A91" s="92"/>
      <c r="B91" s="75"/>
      <c r="C91" s="107" t="s">
        <v>328</v>
      </c>
      <c r="D91" s="106"/>
      <c r="E91" s="77"/>
      <c r="F91" s="21"/>
      <c r="G91" s="77"/>
      <c r="H91" s="95"/>
    </row>
    <row r="92" spans="1:8" ht="15" x14ac:dyDescent="0.25">
      <c r="A92" s="97"/>
      <c r="B92" s="80"/>
      <c r="C92" s="80"/>
      <c r="D92" s="81"/>
      <c r="E92" s="82"/>
      <c r="F92" s="22"/>
      <c r="G92" s="83"/>
      <c r="H92" s="137"/>
    </row>
    <row r="93" spans="1:8" ht="15" x14ac:dyDescent="0.25">
      <c r="A93" s="101"/>
      <c r="B93" s="86"/>
      <c r="C93" s="86"/>
      <c r="D93" s="129"/>
      <c r="E93" s="102"/>
      <c r="F93" s="24"/>
      <c r="G93" s="24"/>
      <c r="H93" s="130"/>
    </row>
    <row r="94" spans="1:8" ht="15" x14ac:dyDescent="0.25">
      <c r="A94" s="74" t="s">
        <v>104</v>
      </c>
      <c r="B94" s="75"/>
      <c r="C94" s="90" t="s">
        <v>90</v>
      </c>
      <c r="D94" s="76"/>
      <c r="E94" s="72"/>
      <c r="F94" s="21"/>
      <c r="G94" s="77"/>
      <c r="H94" s="104"/>
    </row>
    <row r="95" spans="1:8" ht="15" x14ac:dyDescent="0.25">
      <c r="A95" s="92"/>
      <c r="B95" s="75"/>
      <c r="C95" s="90" t="s">
        <v>329</v>
      </c>
      <c r="D95" s="76"/>
      <c r="E95" s="76"/>
      <c r="F95" s="25"/>
      <c r="G95" s="25"/>
      <c r="H95" s="139"/>
    </row>
    <row r="96" spans="1:8" ht="15" x14ac:dyDescent="0.25">
      <c r="A96" s="167"/>
      <c r="B96" s="168"/>
      <c r="C96" s="140" t="s">
        <v>98</v>
      </c>
      <c r="D96" s="76"/>
      <c r="E96" s="76"/>
      <c r="F96" s="25"/>
      <c r="G96" s="25"/>
      <c r="H96" s="139"/>
    </row>
    <row r="97" spans="1:8" ht="15" x14ac:dyDescent="0.25">
      <c r="A97" s="169"/>
      <c r="B97" s="170"/>
      <c r="C97" s="143"/>
      <c r="D97" s="81"/>
      <c r="E97" s="81"/>
      <c r="F97" s="136"/>
      <c r="G97" s="136"/>
      <c r="H97" s="144"/>
    </row>
    <row r="98" spans="1:8" ht="15" x14ac:dyDescent="0.25">
      <c r="A98" s="145"/>
      <c r="B98" s="146"/>
      <c r="C98" s="147"/>
      <c r="D98" s="129"/>
      <c r="E98" s="129"/>
      <c r="F98" s="67"/>
      <c r="G98" s="67"/>
      <c r="H98" s="148"/>
    </row>
    <row r="99" spans="1:8" ht="15" x14ac:dyDescent="0.25">
      <c r="A99" s="149" t="s">
        <v>105</v>
      </c>
      <c r="B99" s="168"/>
      <c r="C99" s="140"/>
      <c r="D99" s="76"/>
      <c r="E99" s="76"/>
      <c r="F99" s="25"/>
      <c r="G99" s="25"/>
      <c r="H99" s="139"/>
    </row>
    <row r="100" spans="1:8" ht="15" x14ac:dyDescent="0.25">
      <c r="A100" s="167"/>
      <c r="B100" s="168"/>
      <c r="C100" s="140"/>
      <c r="D100" s="76"/>
      <c r="E100" s="76"/>
      <c r="F100" s="25"/>
      <c r="G100" s="25"/>
      <c r="H100" s="139"/>
    </row>
    <row r="101" spans="1:8" ht="15" x14ac:dyDescent="0.25">
      <c r="A101" s="167"/>
      <c r="B101" s="140" t="s">
        <v>288</v>
      </c>
      <c r="C101" s="140"/>
      <c r="D101" s="76"/>
      <c r="E101" s="76"/>
      <c r="F101" s="25"/>
      <c r="G101" s="25"/>
      <c r="H101" s="139"/>
    </row>
    <row r="102" spans="1:8" ht="15" x14ac:dyDescent="0.25">
      <c r="A102" s="167"/>
      <c r="B102" s="140" t="s">
        <v>289</v>
      </c>
      <c r="C102" s="168"/>
      <c r="D102" s="76"/>
      <c r="E102" s="76"/>
      <c r="F102" s="25"/>
      <c r="G102" s="25"/>
      <c r="H102" s="139"/>
    </row>
    <row r="103" spans="1:8" ht="15" x14ac:dyDescent="0.25">
      <c r="A103" s="167"/>
      <c r="B103" s="140"/>
      <c r="C103" s="168"/>
      <c r="D103" s="76"/>
      <c r="E103" s="76"/>
      <c r="F103" s="25"/>
      <c r="G103" s="25"/>
      <c r="H103" s="139"/>
    </row>
    <row r="104" spans="1:8" ht="15" x14ac:dyDescent="0.25">
      <c r="A104" s="167"/>
      <c r="B104" s="140" t="s">
        <v>100</v>
      </c>
      <c r="C104" s="168"/>
      <c r="D104" s="76"/>
      <c r="E104" s="76"/>
      <c r="F104" s="25"/>
      <c r="G104" s="25"/>
      <c r="H104" s="139"/>
    </row>
    <row r="105" spans="1:8" ht="15" x14ac:dyDescent="0.25">
      <c r="A105" s="167"/>
      <c r="B105" s="140" t="s">
        <v>102</v>
      </c>
      <c r="C105" s="168"/>
      <c r="D105" s="76"/>
      <c r="E105" s="76"/>
      <c r="F105" s="25"/>
      <c r="G105" s="25"/>
      <c r="H105" s="139"/>
    </row>
    <row r="106" spans="1:8" ht="15" x14ac:dyDescent="0.25">
      <c r="A106" s="167"/>
      <c r="B106" s="140" t="s">
        <v>101</v>
      </c>
      <c r="C106" s="168"/>
      <c r="D106" s="76"/>
      <c r="E106" s="76"/>
      <c r="F106" s="25"/>
      <c r="G106" s="25"/>
      <c r="H106" s="139"/>
    </row>
    <row r="107" spans="1:8" ht="15" x14ac:dyDescent="0.25">
      <c r="A107" s="169"/>
      <c r="B107" s="170"/>
      <c r="C107" s="170"/>
      <c r="D107" s="81"/>
      <c r="E107" s="81"/>
      <c r="F107" s="136"/>
      <c r="G107" s="136"/>
      <c r="H107" s="144"/>
    </row>
    <row r="108" spans="1:8" ht="15" x14ac:dyDescent="0.25">
      <c r="A108" s="145"/>
      <c r="B108" s="146"/>
      <c r="C108" s="146"/>
      <c r="D108" s="129"/>
      <c r="E108" s="129"/>
      <c r="F108" s="67"/>
      <c r="G108" s="67"/>
      <c r="H108" s="148"/>
    </row>
    <row r="109" spans="1:8" ht="14.25" x14ac:dyDescent="0.2">
      <c r="A109" s="149" t="s">
        <v>91</v>
      </c>
      <c r="B109" s="140"/>
      <c r="C109" s="140" t="s">
        <v>292</v>
      </c>
      <c r="D109" s="76" t="s">
        <v>335</v>
      </c>
      <c r="E109" s="131"/>
      <c r="F109" s="25"/>
      <c r="G109" s="25"/>
      <c r="H109" s="150"/>
    </row>
    <row r="110" spans="1:8" ht="14.25" x14ac:dyDescent="0.2">
      <c r="A110" s="149"/>
      <c r="B110" s="140"/>
      <c r="C110" s="140" t="s">
        <v>103</v>
      </c>
      <c r="D110" s="76">
        <v>3</v>
      </c>
      <c r="E110" s="77" t="s">
        <v>333</v>
      </c>
      <c r="F110" s="25"/>
      <c r="G110" s="25"/>
      <c r="H110" s="150"/>
    </row>
    <row r="111" spans="1:8" ht="14.25" x14ac:dyDescent="0.2">
      <c r="A111" s="79"/>
      <c r="B111" s="151"/>
      <c r="C111" s="151"/>
      <c r="D111" s="81"/>
      <c r="E111" s="81"/>
      <c r="F111" s="136"/>
      <c r="G111" s="83"/>
      <c r="H111" s="152"/>
    </row>
    <row r="112" spans="1:8" ht="14.25" x14ac:dyDescent="0.2">
      <c r="A112" s="85"/>
      <c r="B112" s="153"/>
      <c r="C112" s="153"/>
      <c r="D112" s="129"/>
      <c r="E112" s="87"/>
      <c r="F112" s="88"/>
      <c r="G112" s="67"/>
      <c r="H112" s="154"/>
    </row>
    <row r="113" spans="1:8" ht="14.25" x14ac:dyDescent="0.2">
      <c r="A113" s="74" t="s">
        <v>92</v>
      </c>
      <c r="B113" s="90"/>
      <c r="C113" s="90" t="s">
        <v>94</v>
      </c>
      <c r="D113" s="76"/>
      <c r="E113" s="76"/>
      <c r="F113" s="25"/>
      <c r="G113" s="25"/>
      <c r="H113" s="155"/>
    </row>
    <row r="114" spans="1:8" ht="14.25" x14ac:dyDescent="0.2">
      <c r="A114" s="74"/>
      <c r="B114" s="90"/>
      <c r="C114" s="140" t="s">
        <v>95</v>
      </c>
      <c r="D114" s="76"/>
      <c r="E114" s="91"/>
      <c r="F114" s="94"/>
      <c r="G114" s="77"/>
      <c r="H114" s="156"/>
    </row>
    <row r="115" spans="1:8" ht="14.25" x14ac:dyDescent="0.2">
      <c r="A115" s="74"/>
      <c r="B115" s="90"/>
      <c r="C115" s="90" t="s">
        <v>96</v>
      </c>
      <c r="D115" s="76"/>
      <c r="E115" s="76"/>
      <c r="F115" s="25"/>
      <c r="G115" s="25"/>
      <c r="H115" s="157"/>
    </row>
    <row r="116" spans="1:8" ht="14.25" x14ac:dyDescent="0.2">
      <c r="A116" s="74"/>
      <c r="B116" s="90"/>
      <c r="C116" s="90"/>
      <c r="D116" s="76"/>
      <c r="E116" s="76"/>
      <c r="F116" s="25"/>
      <c r="G116" s="25"/>
      <c r="H116" s="158"/>
    </row>
    <row r="117" spans="1:8" ht="14.25" x14ac:dyDescent="0.2">
      <c r="A117" s="74"/>
      <c r="B117" s="90"/>
      <c r="C117" s="90"/>
      <c r="D117" s="76"/>
      <c r="E117" s="76"/>
      <c r="F117" s="25"/>
      <c r="G117" s="77"/>
      <c r="H117" s="158"/>
    </row>
    <row r="118" spans="1:8" ht="14.25" x14ac:dyDescent="0.2">
      <c r="A118" s="79"/>
      <c r="B118" s="151"/>
      <c r="C118" s="151"/>
      <c r="D118" s="81"/>
      <c r="E118" s="99"/>
      <c r="F118" s="135"/>
      <c r="G118" s="136"/>
      <c r="H118" s="159"/>
    </row>
  </sheetData>
  <sheetProtection password="C7AA" sheet="1" objects="1" scenarios="1"/>
  <dataConsolidate/>
  <mergeCells count="14">
    <mergeCell ref="A3:B9"/>
    <mergeCell ref="C3:F6"/>
    <mergeCell ref="C7:F7"/>
    <mergeCell ref="C8:F8"/>
    <mergeCell ref="C9:F9"/>
    <mergeCell ref="A78:C78"/>
    <mergeCell ref="A79:C79"/>
    <mergeCell ref="A80:C80"/>
    <mergeCell ref="A83:C83"/>
    <mergeCell ref="A61:B67"/>
    <mergeCell ref="C61:F64"/>
    <mergeCell ref="C65:F65"/>
    <mergeCell ref="C66:F66"/>
    <mergeCell ref="C67:F67"/>
  </mergeCells>
  <dataValidations count="1">
    <dataValidation type="list" allowBlank="1" showInputMessage="1" showErrorMessage="1" sqref="G24 G66 G20:G21 G36 G50 G70:G71 G13 G42 G32 G113 G28 G45 G17 G74 G84 G93 G78 G88 G81:G82 G86 G116">
      <formula1>$A$1:$A$39</formula1>
    </dataValidation>
  </dataValidations>
  <hyperlinks>
    <hyperlink ref="C20" r:id="rId1"/>
  </hyperlinks>
  <pageMargins left="0.70866141732283461" right="0.70866141732283461" top="0.74803149606299213" bottom="0.74803149606299213" header="0.31496062992125984" footer="0.31496062992125984"/>
  <pageSetup paperSize="9" scale="83" orientation="portrait" r:id="rId2"/>
  <headerFooter alignWithMargins="0"/>
  <rowBreaks count="1" manualBreakCount="1">
    <brk id="60" max="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3:H122"/>
  <sheetViews>
    <sheetView view="pageBreakPreview" zoomScale="115" zoomScaleNormal="100" zoomScaleSheetLayoutView="115" workbookViewId="0">
      <selection activeCell="C13" sqref="C13"/>
    </sheetView>
  </sheetViews>
  <sheetFormatPr defaultRowHeight="12.75" x14ac:dyDescent="0.2"/>
  <cols>
    <col min="1" max="1" width="8.7109375" customWidth="1"/>
    <col min="2" max="2" width="16.7109375" customWidth="1"/>
    <col min="3" max="3" width="20.7109375" style="19" customWidth="1"/>
    <col min="4" max="4" width="5.140625" style="20" customWidth="1"/>
    <col min="5" max="5" width="15.7109375" style="1" customWidth="1"/>
    <col min="6" max="6" width="14.7109375" customWidth="1"/>
    <col min="7" max="7" width="16.85546875" customWidth="1"/>
    <col min="8" max="8" width="8.7109375" style="4" customWidth="1"/>
    <col min="9" max="25" width="18.28515625" customWidth="1"/>
  </cols>
  <sheetData>
    <row r="3" spans="1:8" ht="15" x14ac:dyDescent="0.2">
      <c r="A3" s="309"/>
      <c r="B3" s="310"/>
      <c r="C3" s="315" t="s">
        <v>42</v>
      </c>
      <c r="D3" s="294"/>
      <c r="E3" s="294"/>
      <c r="F3" s="295"/>
      <c r="G3" s="50" t="s">
        <v>296</v>
      </c>
      <c r="H3" s="51"/>
    </row>
    <row r="4" spans="1:8" ht="15" customHeight="1" x14ac:dyDescent="0.2">
      <c r="A4" s="311"/>
      <c r="B4" s="312"/>
      <c r="C4" s="316"/>
      <c r="D4" s="296"/>
      <c r="E4" s="296"/>
      <c r="F4" s="297"/>
      <c r="G4" s="52" t="str">
        <f>C8</f>
        <v>Varkensstoofvlees</v>
      </c>
      <c r="H4" s="53"/>
    </row>
    <row r="5" spans="1:8" ht="15" customHeight="1" x14ac:dyDescent="0.2">
      <c r="A5" s="311"/>
      <c r="B5" s="312"/>
      <c r="C5" s="316"/>
      <c r="D5" s="296"/>
      <c r="E5" s="296"/>
      <c r="F5" s="297"/>
      <c r="G5" s="179" t="str">
        <f>VLOOKUP($C$13,Blad1!$A$1:AC$49,29,FALSE)</f>
        <v>Datum: 01/01/2019</v>
      </c>
      <c r="H5" s="55"/>
    </row>
    <row r="6" spans="1:8" ht="15" x14ac:dyDescent="0.2">
      <c r="A6" s="311"/>
      <c r="B6" s="312"/>
      <c r="C6" s="317"/>
      <c r="D6" s="298"/>
      <c r="E6" s="298"/>
      <c r="F6" s="299"/>
      <c r="G6" s="179" t="str">
        <f>VLOOKUP($C$13,Blad1!$A$1:AB$49,28,FALSE)</f>
        <v>Versie: 2.0</v>
      </c>
      <c r="H6" s="55"/>
    </row>
    <row r="7" spans="1:8" ht="18" x14ac:dyDescent="0.25">
      <c r="A7" s="311"/>
      <c r="B7" s="312"/>
      <c r="C7" s="300" t="s">
        <v>39</v>
      </c>
      <c r="D7" s="301"/>
      <c r="E7" s="301"/>
      <c r="F7" s="302"/>
      <c r="G7" s="54" t="s">
        <v>41</v>
      </c>
      <c r="H7" s="55"/>
    </row>
    <row r="8" spans="1:8" ht="18" x14ac:dyDescent="0.25">
      <c r="A8" s="311"/>
      <c r="B8" s="312"/>
      <c r="C8" s="303" t="str">
        <f>C13</f>
        <v>Varkensstoofvlees</v>
      </c>
      <c r="D8" s="304"/>
      <c r="E8" s="304"/>
      <c r="F8" s="305"/>
      <c r="G8" s="54"/>
      <c r="H8" s="55"/>
    </row>
    <row r="9" spans="1:8" ht="18" x14ac:dyDescent="0.25">
      <c r="A9" s="313"/>
      <c r="B9" s="314"/>
      <c r="C9" s="318"/>
      <c r="D9" s="319"/>
      <c r="E9" s="319"/>
      <c r="F9" s="320"/>
      <c r="G9" s="56"/>
      <c r="H9" s="57"/>
    </row>
    <row r="10" spans="1:8" ht="15" x14ac:dyDescent="0.25">
      <c r="A10" s="58"/>
      <c r="B10" s="58"/>
      <c r="C10" s="59"/>
      <c r="D10" s="60"/>
      <c r="E10" s="61"/>
      <c r="F10" s="61"/>
      <c r="G10" s="62"/>
      <c r="H10" s="61"/>
    </row>
    <row r="11" spans="1:8" ht="15" x14ac:dyDescent="0.25">
      <c r="A11" s="58"/>
      <c r="B11" s="58"/>
      <c r="C11" s="59"/>
      <c r="D11" s="60"/>
      <c r="E11" s="61"/>
      <c r="F11" s="61"/>
      <c r="G11" s="62"/>
      <c r="H11" s="61"/>
    </row>
    <row r="12" spans="1:8" ht="15" x14ac:dyDescent="0.25">
      <c r="A12" s="63"/>
      <c r="B12" s="24"/>
      <c r="C12" s="64"/>
      <c r="D12" s="65"/>
      <c r="E12" s="66"/>
      <c r="F12" s="67"/>
      <c r="G12" s="67"/>
      <c r="H12" s="68"/>
    </row>
    <row r="13" spans="1:8" ht="15" x14ac:dyDescent="0.25">
      <c r="A13" s="69" t="s">
        <v>45</v>
      </c>
      <c r="B13" s="70"/>
      <c r="C13" s="70" t="s">
        <v>351</v>
      </c>
      <c r="D13" s="71"/>
      <c r="E13" s="72"/>
      <c r="F13" s="21"/>
      <c r="G13" s="21"/>
      <c r="H13" s="73"/>
    </row>
    <row r="14" spans="1:8" ht="15" x14ac:dyDescent="0.25">
      <c r="A14" s="74"/>
      <c r="B14" s="75"/>
      <c r="C14" s="75"/>
      <c r="D14" s="76"/>
      <c r="E14" s="72"/>
      <c r="F14" s="21"/>
      <c r="G14" s="77"/>
      <c r="H14" s="78"/>
    </row>
    <row r="15" spans="1:8" ht="15" x14ac:dyDescent="0.25">
      <c r="A15" s="79"/>
      <c r="B15" s="80"/>
      <c r="C15" s="80"/>
      <c r="D15" s="81"/>
      <c r="E15" s="82"/>
      <c r="F15" s="22"/>
      <c r="G15" s="83"/>
      <c r="H15" s="84"/>
    </row>
    <row r="16" spans="1:8" ht="15" x14ac:dyDescent="0.25">
      <c r="A16" s="85"/>
      <c r="B16" s="86"/>
      <c r="C16" s="86"/>
      <c r="D16" s="87"/>
      <c r="E16" s="87"/>
      <c r="F16" s="88"/>
      <c r="G16" s="67"/>
      <c r="H16" s="89"/>
    </row>
    <row r="17" spans="1:8" ht="15" x14ac:dyDescent="0.25">
      <c r="A17" s="74" t="s">
        <v>44</v>
      </c>
      <c r="B17" s="75"/>
      <c r="C17" s="90" t="s">
        <v>46</v>
      </c>
      <c r="D17" s="91"/>
      <c r="E17" s="76"/>
      <c r="F17" s="25"/>
      <c r="G17" s="21"/>
      <c r="H17" s="78"/>
    </row>
    <row r="18" spans="1:8" ht="15" x14ac:dyDescent="0.25">
      <c r="A18" s="92"/>
      <c r="B18" s="75"/>
      <c r="C18" s="90" t="s">
        <v>47</v>
      </c>
      <c r="D18" s="91"/>
      <c r="E18" s="76"/>
      <c r="F18" s="25"/>
      <c r="G18" s="77"/>
      <c r="H18" s="78"/>
    </row>
    <row r="19" spans="1:8" ht="15" x14ac:dyDescent="0.25">
      <c r="A19" s="92"/>
      <c r="B19" s="75"/>
      <c r="C19" s="90" t="s">
        <v>48</v>
      </c>
      <c r="D19" s="93" t="s">
        <v>49</v>
      </c>
      <c r="E19" s="91"/>
      <c r="F19" s="94"/>
      <c r="G19" s="25"/>
      <c r="H19" s="95"/>
    </row>
    <row r="20" spans="1:8" ht="15" x14ac:dyDescent="0.25">
      <c r="A20" s="92"/>
      <c r="B20" s="75"/>
      <c r="C20" s="96" t="s">
        <v>50</v>
      </c>
      <c r="D20" s="91"/>
      <c r="E20" s="72"/>
      <c r="F20" s="21"/>
      <c r="G20" s="21"/>
      <c r="H20" s="73"/>
    </row>
    <row r="21" spans="1:8" ht="15" x14ac:dyDescent="0.25">
      <c r="A21" s="97"/>
      <c r="B21" s="80"/>
      <c r="C21" s="98"/>
      <c r="D21" s="99"/>
      <c r="E21" s="82"/>
      <c r="F21" s="22"/>
      <c r="G21" s="22"/>
      <c r="H21" s="100"/>
    </row>
    <row r="22" spans="1:8" ht="15" x14ac:dyDescent="0.25">
      <c r="A22" s="101"/>
      <c r="B22" s="86"/>
      <c r="C22" s="86"/>
      <c r="D22" s="87"/>
      <c r="E22" s="102"/>
      <c r="F22" s="24"/>
      <c r="G22" s="65"/>
      <c r="H22" s="103"/>
    </row>
    <row r="23" spans="1:8" ht="15" x14ac:dyDescent="0.25">
      <c r="A23" s="74" t="s">
        <v>51</v>
      </c>
      <c r="B23" s="90"/>
      <c r="C23" s="75"/>
      <c r="D23" s="91"/>
      <c r="E23" s="91"/>
      <c r="F23" s="94"/>
      <c r="G23" s="25"/>
      <c r="H23" s="95"/>
    </row>
    <row r="24" spans="1:8" ht="15" x14ac:dyDescent="0.25">
      <c r="A24" s="74"/>
      <c r="B24" s="90"/>
      <c r="C24" s="75"/>
      <c r="D24" s="76"/>
      <c r="E24" s="72"/>
      <c r="F24" s="21"/>
      <c r="G24" s="21"/>
      <c r="H24" s="104"/>
    </row>
    <row r="25" spans="1:8" ht="15" x14ac:dyDescent="0.25">
      <c r="A25" s="74"/>
      <c r="B25" s="90" t="s">
        <v>52</v>
      </c>
      <c r="C25" s="75"/>
      <c r="D25" s="76"/>
      <c r="E25" s="72"/>
      <c r="F25" s="21"/>
      <c r="G25" s="77"/>
      <c r="H25" s="104"/>
    </row>
    <row r="26" spans="1:8" ht="15" x14ac:dyDescent="0.25">
      <c r="A26" s="74"/>
      <c r="B26" s="90" t="s">
        <v>53</v>
      </c>
      <c r="C26" s="75"/>
      <c r="D26" s="76"/>
      <c r="E26" s="72"/>
      <c r="F26" s="21"/>
      <c r="G26" s="25"/>
      <c r="H26" s="95"/>
    </row>
    <row r="27" spans="1:8" ht="15" x14ac:dyDescent="0.25">
      <c r="A27" s="74"/>
      <c r="B27" s="90"/>
      <c r="C27" s="75"/>
      <c r="D27" s="76"/>
      <c r="E27" s="72"/>
      <c r="F27" s="21"/>
      <c r="G27" s="25"/>
      <c r="H27" s="95"/>
    </row>
    <row r="28" spans="1:8" ht="15" x14ac:dyDescent="0.25">
      <c r="A28" s="92"/>
      <c r="B28" s="75"/>
      <c r="C28" s="75"/>
      <c r="D28" s="76"/>
      <c r="E28" s="72"/>
      <c r="F28" s="21"/>
      <c r="G28" s="21"/>
      <c r="H28" s="104"/>
    </row>
    <row r="29" spans="1:8" ht="15" x14ac:dyDescent="0.25">
      <c r="A29" s="92"/>
      <c r="B29" s="75"/>
      <c r="C29" s="105" t="s">
        <v>55</v>
      </c>
      <c r="D29" s="106" t="s">
        <v>38</v>
      </c>
      <c r="E29" s="107" t="s">
        <v>60</v>
      </c>
      <c r="F29" s="21"/>
      <c r="G29" s="77"/>
      <c r="H29" s="104"/>
    </row>
    <row r="30" spans="1:8" ht="15" x14ac:dyDescent="0.25">
      <c r="A30" s="92"/>
      <c r="B30" s="75"/>
      <c r="C30" s="90"/>
      <c r="D30" s="106" t="s">
        <v>38</v>
      </c>
      <c r="E30" s="108" t="s">
        <v>339</v>
      </c>
      <c r="F30" s="21"/>
      <c r="G30" s="77"/>
      <c r="H30" s="95"/>
    </row>
    <row r="31" spans="1:8" ht="15" x14ac:dyDescent="0.25">
      <c r="A31" s="92"/>
      <c r="B31" s="75"/>
      <c r="C31" s="90"/>
      <c r="D31" s="106"/>
      <c r="E31" s="108"/>
      <c r="F31" s="21"/>
      <c r="G31" s="77"/>
      <c r="H31" s="95"/>
    </row>
    <row r="32" spans="1:8" ht="15" x14ac:dyDescent="0.25">
      <c r="A32" s="92"/>
      <c r="B32" s="75"/>
      <c r="C32" s="90"/>
      <c r="D32" s="106"/>
      <c r="E32" s="109"/>
      <c r="F32" s="21"/>
      <c r="G32" s="21"/>
      <c r="H32" s="95"/>
    </row>
    <row r="33" spans="1:8" ht="15" x14ac:dyDescent="0.25">
      <c r="A33" s="92"/>
      <c r="B33" s="75"/>
      <c r="C33" s="105" t="s">
        <v>54</v>
      </c>
      <c r="D33" s="106" t="s">
        <v>38</v>
      </c>
      <c r="E33" s="107" t="s">
        <v>62</v>
      </c>
      <c r="F33" s="21"/>
      <c r="G33" s="77"/>
      <c r="H33" s="95"/>
    </row>
    <row r="34" spans="1:8" ht="15" x14ac:dyDescent="0.25">
      <c r="A34" s="92"/>
      <c r="B34" s="75"/>
      <c r="C34" s="90"/>
      <c r="D34" s="106" t="s">
        <v>38</v>
      </c>
      <c r="E34" s="108" t="s">
        <v>63</v>
      </c>
      <c r="F34" s="21"/>
      <c r="G34" s="77"/>
      <c r="H34" s="95"/>
    </row>
    <row r="35" spans="1:8" ht="15" x14ac:dyDescent="0.25">
      <c r="A35" s="92"/>
      <c r="B35" s="75"/>
      <c r="C35" s="90"/>
      <c r="D35" s="106"/>
      <c r="E35" s="108"/>
      <c r="F35" s="21"/>
      <c r="G35" s="77"/>
      <c r="H35" s="95"/>
    </row>
    <row r="36" spans="1:8" ht="15" x14ac:dyDescent="0.25">
      <c r="A36" s="92"/>
      <c r="B36" s="75"/>
      <c r="C36" s="90"/>
      <c r="D36" s="109"/>
      <c r="E36" s="72"/>
      <c r="F36" s="21"/>
      <c r="G36" s="21"/>
      <c r="H36" s="104"/>
    </row>
    <row r="37" spans="1:8" ht="15" x14ac:dyDescent="0.25">
      <c r="A37" s="92"/>
      <c r="B37" s="75"/>
      <c r="C37" s="105" t="s">
        <v>56</v>
      </c>
      <c r="D37" s="76"/>
      <c r="E37" s="72"/>
      <c r="F37" s="21"/>
      <c r="G37" s="77"/>
      <c r="H37" s="104"/>
    </row>
    <row r="38" spans="1:8" ht="15" x14ac:dyDescent="0.25">
      <c r="A38" s="92"/>
      <c r="B38" s="75"/>
      <c r="C38" s="75"/>
      <c r="D38" s="76"/>
      <c r="E38" s="72"/>
      <c r="F38" s="21"/>
      <c r="G38" s="25"/>
      <c r="H38" s="95"/>
    </row>
    <row r="39" spans="1:8" ht="15" x14ac:dyDescent="0.25">
      <c r="A39" s="92"/>
      <c r="B39" s="75"/>
      <c r="C39" s="75"/>
      <c r="D39" s="106" t="s">
        <v>38</v>
      </c>
      <c r="E39" s="107" t="s">
        <v>318</v>
      </c>
      <c r="F39" s="21"/>
      <c r="G39" s="21"/>
      <c r="H39" s="104"/>
    </row>
    <row r="40" spans="1:8" ht="15" x14ac:dyDescent="0.25">
      <c r="A40" s="110"/>
      <c r="B40" s="71"/>
      <c r="C40" s="71"/>
      <c r="D40" s="106" t="s">
        <v>38</v>
      </c>
      <c r="E40" s="108" t="s">
        <v>317</v>
      </c>
      <c r="F40" s="21"/>
      <c r="G40" s="25"/>
      <c r="H40" s="104"/>
    </row>
    <row r="41" spans="1:8" ht="15" x14ac:dyDescent="0.25">
      <c r="A41" s="110"/>
      <c r="B41" s="71"/>
      <c r="C41" s="71"/>
      <c r="D41" s="106" t="s">
        <v>38</v>
      </c>
      <c r="E41" s="107" t="s">
        <v>64</v>
      </c>
      <c r="F41" s="21"/>
      <c r="G41" s="25"/>
      <c r="H41" s="95"/>
    </row>
    <row r="42" spans="1:8" ht="17.25" x14ac:dyDescent="0.25">
      <c r="A42" s="92"/>
      <c r="B42" s="75"/>
      <c r="C42" s="75"/>
      <c r="D42" s="106" t="s">
        <v>38</v>
      </c>
      <c r="E42" s="108" t="s">
        <v>97</v>
      </c>
      <c r="F42" s="21"/>
      <c r="G42" s="21"/>
      <c r="H42" s="78"/>
    </row>
    <row r="43" spans="1:8" ht="18" customHeight="1" x14ac:dyDescent="0.25">
      <c r="A43" s="92"/>
      <c r="B43" s="75"/>
      <c r="C43" s="75"/>
      <c r="D43" s="106" t="s">
        <v>38</v>
      </c>
      <c r="E43" s="108" t="s">
        <v>323</v>
      </c>
      <c r="F43" s="21"/>
      <c r="G43" s="77"/>
      <c r="H43" s="111"/>
    </row>
    <row r="44" spans="1:8" ht="15" x14ac:dyDescent="0.25">
      <c r="A44" s="92"/>
      <c r="B44" s="75"/>
      <c r="C44" s="75"/>
      <c r="D44" s="76"/>
      <c r="E44" s="91"/>
      <c r="F44" s="94"/>
      <c r="G44" s="25"/>
      <c r="H44" s="78"/>
    </row>
    <row r="45" spans="1:8" ht="15" x14ac:dyDescent="0.25">
      <c r="A45" s="92"/>
      <c r="B45" s="75"/>
      <c r="C45" s="112" t="s">
        <v>57</v>
      </c>
      <c r="D45" s="76"/>
      <c r="E45" s="72"/>
      <c r="F45" s="21"/>
      <c r="G45" s="21"/>
      <c r="H45" s="113"/>
    </row>
    <row r="46" spans="1:8" ht="15" x14ac:dyDescent="0.25">
      <c r="A46" s="92"/>
      <c r="B46" s="75"/>
      <c r="C46" s="75"/>
      <c r="D46" s="76"/>
      <c r="E46" s="72"/>
      <c r="F46" s="21"/>
      <c r="G46" s="77"/>
      <c r="H46" s="114"/>
    </row>
    <row r="47" spans="1:8" ht="15" x14ac:dyDescent="0.25">
      <c r="A47" s="110"/>
      <c r="B47" s="71"/>
      <c r="C47" s="71"/>
      <c r="D47" s="76"/>
      <c r="E47" s="72"/>
      <c r="F47" s="21"/>
      <c r="G47" s="77"/>
      <c r="H47" s="114"/>
    </row>
    <row r="48" spans="1:8" ht="15" x14ac:dyDescent="0.25">
      <c r="A48" s="92"/>
      <c r="B48" s="75"/>
      <c r="C48" s="105" t="s">
        <v>58</v>
      </c>
      <c r="D48" s="108" t="s">
        <v>59</v>
      </c>
      <c r="E48" s="91"/>
      <c r="F48" s="94"/>
      <c r="G48" s="25"/>
      <c r="H48" s="95"/>
    </row>
    <row r="49" spans="1:8" ht="15" x14ac:dyDescent="0.25">
      <c r="A49" s="92"/>
      <c r="B49" s="75"/>
      <c r="C49" s="105"/>
      <c r="D49" s="108"/>
      <c r="E49" s="91"/>
      <c r="F49" s="94"/>
      <c r="G49" s="25"/>
      <c r="H49" s="95"/>
    </row>
    <row r="50" spans="1:8" ht="15" x14ac:dyDescent="0.25">
      <c r="A50" s="92"/>
      <c r="B50" s="75"/>
      <c r="C50" s="75"/>
      <c r="D50" s="76"/>
      <c r="E50" s="72"/>
      <c r="F50" s="21"/>
      <c r="G50" s="21"/>
      <c r="H50" s="115"/>
    </row>
    <row r="51" spans="1:8" ht="15" x14ac:dyDescent="0.25">
      <c r="A51" s="92"/>
      <c r="B51" s="75"/>
      <c r="C51" s="323"/>
      <c r="D51" s="324"/>
      <c r="E51" s="116" t="s">
        <v>66</v>
      </c>
      <c r="F51" s="116" t="s">
        <v>67</v>
      </c>
      <c r="G51" s="116" t="s">
        <v>68</v>
      </c>
      <c r="H51" s="115"/>
    </row>
    <row r="52" spans="1:8" ht="15" x14ac:dyDescent="0.25">
      <c r="A52" s="92"/>
      <c r="B52" s="75"/>
      <c r="C52" s="321" t="s">
        <v>65</v>
      </c>
      <c r="D52" s="322"/>
      <c r="E52" s="117" t="str">
        <f>VLOOKUP($C$13,Blad1!$A$1:$Z$49,2,FALSE)</f>
        <v>127 / 532</v>
      </c>
      <c r="F52" s="117" t="str">
        <f>VLOOKUP($C$13,Blad1!$A$1:$Z$49,3,FALSE)</f>
        <v>2000 / 8400</v>
      </c>
      <c r="G52" s="117">
        <f>VLOOKUP($C$13,Blad1!$A$1:$Z$49,4,FALSE)</f>
        <v>6.4</v>
      </c>
      <c r="H52" s="95"/>
    </row>
    <row r="53" spans="1:8" ht="15" x14ac:dyDescent="0.25">
      <c r="A53" s="92"/>
      <c r="B53" s="75"/>
      <c r="C53" s="323"/>
      <c r="D53" s="324"/>
      <c r="E53" s="118" t="s">
        <v>241</v>
      </c>
      <c r="F53" s="118" t="s">
        <v>242</v>
      </c>
      <c r="G53" s="118"/>
      <c r="H53" s="104"/>
    </row>
    <row r="54" spans="1:8" ht="15" x14ac:dyDescent="0.25">
      <c r="A54" s="92"/>
      <c r="B54" s="75"/>
      <c r="C54" s="325" t="s">
        <v>69</v>
      </c>
      <c r="D54" s="326"/>
      <c r="E54" s="119">
        <f>VLOOKUP($C$13,Blad1!$A$1:$Z$49,5,FALSE)</f>
        <v>9</v>
      </c>
      <c r="F54" s="119">
        <f>VLOOKUP($C$13,Blad1!$A$1:$Z$49,6,FALSE)</f>
        <v>70</v>
      </c>
      <c r="G54" s="119">
        <f>VLOOKUP($C$13,Blad1!$A$1:$Z$49,7,FALSE)</f>
        <v>12.9</v>
      </c>
      <c r="H54" s="104"/>
    </row>
    <row r="55" spans="1:8" ht="15" x14ac:dyDescent="0.25">
      <c r="A55" s="92"/>
      <c r="B55" s="75"/>
      <c r="C55" s="327" t="s">
        <v>70</v>
      </c>
      <c r="D55" s="328"/>
      <c r="E55" s="120">
        <f>VLOOKUP($C$13,Blad1!$A$1:$Z$49,8,FALSE)</f>
        <v>2</v>
      </c>
      <c r="F55" s="120">
        <f>VLOOKUP($C$13,Blad1!$A$1:$Z$49,9,FALSE)</f>
        <v>20</v>
      </c>
      <c r="G55" s="120">
        <f>VLOOKUP($C$13,Blad1!$A$1:$Z$49,10,FALSE)</f>
        <v>10</v>
      </c>
      <c r="H55" s="95"/>
    </row>
    <row r="56" spans="1:8" ht="15" x14ac:dyDescent="0.25">
      <c r="A56" s="92"/>
      <c r="B56" s="75"/>
      <c r="C56" s="325" t="s">
        <v>71</v>
      </c>
      <c r="D56" s="326"/>
      <c r="E56" s="119">
        <f>VLOOKUP($C$13,Blad1!$A$1:$Z$49,11,FALSE)</f>
        <v>0</v>
      </c>
      <c r="F56" s="119">
        <f>VLOOKUP($C$13,Blad1!$A$1:$Z$49,12,FALSE)</f>
        <v>260</v>
      </c>
      <c r="G56" s="119">
        <f>VLOOKUP($C$13,Blad1!$A$1:$Z$49,13,FALSE)</f>
        <v>0</v>
      </c>
      <c r="H56" s="104"/>
    </row>
    <row r="57" spans="1:8" ht="15" x14ac:dyDescent="0.25">
      <c r="A57" s="92"/>
      <c r="B57" s="75"/>
      <c r="C57" s="327" t="s">
        <v>72</v>
      </c>
      <c r="D57" s="328"/>
      <c r="E57" s="120">
        <f>VLOOKUP($C$13,Blad1!$A$1:$Z$49,14,FALSE)</f>
        <v>0</v>
      </c>
      <c r="F57" s="120">
        <f>VLOOKUP($C$13,Blad1!$A$1:$Z$49,15,FALSE)</f>
        <v>90</v>
      </c>
      <c r="G57" s="120">
        <f>VLOOKUP($C$13,Blad1!$A$1:$Z$49,16,FALSE)</f>
        <v>0</v>
      </c>
      <c r="H57" s="104"/>
    </row>
    <row r="58" spans="1:8" ht="15" x14ac:dyDescent="0.25">
      <c r="A58" s="92"/>
      <c r="B58" s="75"/>
      <c r="C58" s="321" t="s">
        <v>73</v>
      </c>
      <c r="D58" s="322"/>
      <c r="E58" s="120">
        <f>VLOOKUP($C$13,Blad1!$A$1:$Z$49,17,FALSE)</f>
        <v>10</v>
      </c>
      <c r="F58" s="120">
        <f>VLOOKUP($C$13,Blad1!$A$1:$Z$49,18,FALSE)</f>
        <v>50</v>
      </c>
      <c r="G58" s="120">
        <f>VLOOKUP($C$13,Blad1!$A$1:$Z$49,19,FALSE)</f>
        <v>20</v>
      </c>
      <c r="H58" s="95"/>
    </row>
    <row r="59" spans="1:8" ht="15" x14ac:dyDescent="0.25">
      <c r="A59" s="92"/>
      <c r="B59" s="75"/>
      <c r="C59" s="321" t="s">
        <v>74</v>
      </c>
      <c r="D59" s="322"/>
      <c r="E59" s="117">
        <f>VLOOKUP($C$13,Blad1!$A$1:$Z$49,20,FALSE)</f>
        <v>0.3</v>
      </c>
      <c r="F59" s="117">
        <f>VLOOKUP($C$13,Blad1!$A$1:$Z$49,21,FALSE)</f>
        <v>6</v>
      </c>
      <c r="G59" s="117">
        <f>VLOOKUP($C$13,Blad1!$A$1:$Z$49,22,FALSE)</f>
        <v>5</v>
      </c>
      <c r="H59" s="104"/>
    </row>
    <row r="60" spans="1:8" ht="15" x14ac:dyDescent="0.25">
      <c r="A60" s="97"/>
      <c r="B60" s="80"/>
      <c r="C60" s="80"/>
      <c r="D60" s="81"/>
      <c r="E60" s="82"/>
      <c r="F60" s="22"/>
      <c r="G60" s="83"/>
      <c r="H60" s="121"/>
    </row>
    <row r="61" spans="1:8" ht="15" customHeight="1" x14ac:dyDescent="0.2">
      <c r="A61" s="288"/>
      <c r="B61" s="289"/>
      <c r="C61" s="294" t="s">
        <v>42</v>
      </c>
      <c r="D61" s="294"/>
      <c r="E61" s="294"/>
      <c r="F61" s="295"/>
      <c r="G61" s="50" t="s">
        <v>40</v>
      </c>
      <c r="H61" s="122"/>
    </row>
    <row r="62" spans="1:8" ht="15" x14ac:dyDescent="0.2">
      <c r="A62" s="290"/>
      <c r="B62" s="291"/>
      <c r="C62" s="296"/>
      <c r="D62" s="296"/>
      <c r="E62" s="296"/>
      <c r="F62" s="297"/>
      <c r="G62" s="52" t="str">
        <f>G4</f>
        <v>Varkensstoofvlees</v>
      </c>
      <c r="H62" s="123"/>
    </row>
    <row r="63" spans="1:8" ht="15" customHeight="1" x14ac:dyDescent="0.25">
      <c r="A63" s="290"/>
      <c r="B63" s="291"/>
      <c r="C63" s="296"/>
      <c r="D63" s="296"/>
      <c r="E63" s="296"/>
      <c r="F63" s="297"/>
      <c r="G63" s="54" t="str">
        <f>G5</f>
        <v>Datum: 01/01/2019</v>
      </c>
      <c r="H63" s="124"/>
    </row>
    <row r="64" spans="1:8" ht="15" customHeight="1" x14ac:dyDescent="0.25">
      <c r="A64" s="290"/>
      <c r="B64" s="291"/>
      <c r="C64" s="298"/>
      <c r="D64" s="298"/>
      <c r="E64" s="298"/>
      <c r="F64" s="299"/>
      <c r="G64" s="54" t="str">
        <f>G6</f>
        <v>Versie: 2.0</v>
      </c>
      <c r="H64" s="124"/>
    </row>
    <row r="65" spans="1:8" ht="18" x14ac:dyDescent="0.25">
      <c r="A65" s="290"/>
      <c r="B65" s="291"/>
      <c r="C65" s="300" t="s">
        <v>39</v>
      </c>
      <c r="D65" s="301"/>
      <c r="E65" s="301"/>
      <c r="F65" s="302"/>
      <c r="G65" s="54" t="s">
        <v>79</v>
      </c>
      <c r="H65" s="124"/>
    </row>
    <row r="66" spans="1:8" ht="18" customHeight="1" x14ac:dyDescent="0.25">
      <c r="A66" s="290"/>
      <c r="B66" s="291"/>
      <c r="C66" s="303" t="str">
        <f>C13</f>
        <v>Varkensstoofvlees</v>
      </c>
      <c r="D66" s="304"/>
      <c r="E66" s="304"/>
      <c r="F66" s="305"/>
      <c r="G66" s="23"/>
      <c r="H66" s="125"/>
    </row>
    <row r="67" spans="1:8" ht="18" customHeight="1" x14ac:dyDescent="0.2">
      <c r="A67" s="292"/>
      <c r="B67" s="293"/>
      <c r="C67" s="306"/>
      <c r="D67" s="307"/>
      <c r="E67" s="307"/>
      <c r="F67" s="308"/>
      <c r="G67" s="126"/>
      <c r="H67" s="127"/>
    </row>
    <row r="68" spans="1:8" ht="15" x14ac:dyDescent="0.25">
      <c r="A68" s="75"/>
      <c r="B68" s="75"/>
      <c r="C68" s="75"/>
      <c r="D68" s="76"/>
      <c r="E68" s="72"/>
      <c r="F68" s="21"/>
      <c r="G68" s="77"/>
      <c r="H68" s="128"/>
    </row>
    <row r="69" spans="1:8" ht="15" x14ac:dyDescent="0.25">
      <c r="A69" s="75"/>
      <c r="B69" s="75"/>
      <c r="C69" s="75"/>
      <c r="D69" s="76"/>
      <c r="E69" s="72"/>
      <c r="F69" s="21"/>
      <c r="G69" s="77"/>
      <c r="H69" s="128"/>
    </row>
    <row r="70" spans="1:8" ht="15" x14ac:dyDescent="0.25">
      <c r="A70" s="101"/>
      <c r="B70" s="86"/>
      <c r="C70" s="86"/>
      <c r="D70" s="129"/>
      <c r="E70" s="102"/>
      <c r="F70" s="24"/>
      <c r="G70" s="24"/>
      <c r="H70" s="130"/>
    </row>
    <row r="71" spans="1:8" s="8" customFormat="1" ht="15" x14ac:dyDescent="0.25">
      <c r="A71" s="92"/>
      <c r="B71" s="75"/>
      <c r="C71" s="105" t="s">
        <v>76</v>
      </c>
      <c r="D71" s="106" t="s">
        <v>38</v>
      </c>
      <c r="E71" s="77" t="s">
        <v>77</v>
      </c>
      <c r="F71" s="21"/>
      <c r="G71" s="21"/>
      <c r="H71" s="104"/>
    </row>
    <row r="72" spans="1:8" s="8" customFormat="1" ht="15" x14ac:dyDescent="0.25">
      <c r="A72" s="92"/>
      <c r="B72" s="75"/>
      <c r="C72" s="90"/>
      <c r="D72" s="106" t="s">
        <v>38</v>
      </c>
      <c r="E72" s="77" t="s">
        <v>78</v>
      </c>
      <c r="F72" s="21"/>
      <c r="G72" s="77"/>
      <c r="H72" s="104"/>
    </row>
    <row r="73" spans="1:8" s="8" customFormat="1" ht="15" x14ac:dyDescent="0.25">
      <c r="A73" s="92"/>
      <c r="B73" s="75"/>
      <c r="C73" s="75"/>
      <c r="D73" s="76"/>
      <c r="E73" s="72"/>
      <c r="F73" s="21"/>
      <c r="G73" s="77"/>
      <c r="H73" s="95"/>
    </row>
    <row r="74" spans="1:8" s="8" customFormat="1" ht="15" x14ac:dyDescent="0.25">
      <c r="A74" s="92"/>
      <c r="B74" s="75"/>
      <c r="C74" s="75"/>
      <c r="D74" s="76"/>
      <c r="E74" s="72"/>
      <c r="F74" s="21"/>
      <c r="G74" s="21"/>
      <c r="H74" s="78"/>
    </row>
    <row r="75" spans="1:8" ht="15" x14ac:dyDescent="0.25">
      <c r="A75" s="92"/>
      <c r="B75" s="75"/>
      <c r="C75" s="105" t="s">
        <v>80</v>
      </c>
      <c r="D75" s="106" t="s">
        <v>38</v>
      </c>
      <c r="E75" s="131" t="s">
        <v>340</v>
      </c>
      <c r="F75" s="77" t="str">
        <f>VLOOKUP($C$13,Blad1!$A$1:$Z$49,23,FALSE)</f>
        <v>van het vlees</v>
      </c>
      <c r="G75" s="25"/>
      <c r="H75" s="95"/>
    </row>
    <row r="76" spans="1:8" ht="15" x14ac:dyDescent="0.25">
      <c r="A76" s="110"/>
      <c r="B76" s="71"/>
      <c r="C76" s="90"/>
      <c r="D76" s="106" t="s">
        <v>38</v>
      </c>
      <c r="E76" s="77" t="s">
        <v>319</v>
      </c>
      <c r="F76" s="21"/>
      <c r="G76" s="21"/>
      <c r="H76" s="95"/>
    </row>
    <row r="77" spans="1:8" ht="15" x14ac:dyDescent="0.25">
      <c r="A77" s="110"/>
      <c r="B77" s="71"/>
      <c r="C77" s="71"/>
      <c r="D77" s="106" t="s">
        <v>38</v>
      </c>
      <c r="E77" s="77" t="s">
        <v>81</v>
      </c>
      <c r="F77" s="21"/>
      <c r="G77" s="25"/>
      <c r="H77" s="95"/>
    </row>
    <row r="78" spans="1:8" ht="15" x14ac:dyDescent="0.25">
      <c r="A78" s="110"/>
      <c r="B78" s="71"/>
      <c r="C78" s="71"/>
      <c r="D78" s="106" t="s">
        <v>38</v>
      </c>
      <c r="E78" s="77" t="s">
        <v>82</v>
      </c>
      <c r="F78" s="94"/>
      <c r="G78" s="25"/>
      <c r="H78" s="95"/>
    </row>
    <row r="79" spans="1:8" ht="15" x14ac:dyDescent="0.25">
      <c r="A79" s="284"/>
      <c r="B79" s="285"/>
      <c r="C79" s="285"/>
      <c r="D79" s="106" t="s">
        <v>38</v>
      </c>
      <c r="E79" s="77" t="s">
        <v>83</v>
      </c>
      <c r="F79" s="21"/>
      <c r="G79" s="21"/>
      <c r="H79" s="78"/>
    </row>
    <row r="80" spans="1:8" ht="15" x14ac:dyDescent="0.25">
      <c r="A80" s="284"/>
      <c r="B80" s="285"/>
      <c r="C80" s="285"/>
      <c r="D80" s="76"/>
      <c r="E80" s="72"/>
      <c r="F80" s="21"/>
      <c r="G80" s="77"/>
      <c r="H80" s="132"/>
    </row>
    <row r="81" spans="1:8" ht="15" x14ac:dyDescent="0.25">
      <c r="A81" s="284"/>
      <c r="B81" s="285"/>
      <c r="C81" s="285"/>
      <c r="D81" s="76"/>
      <c r="E81" s="91"/>
      <c r="F81" s="94"/>
      <c r="G81" s="25"/>
      <c r="H81" s="133"/>
    </row>
    <row r="82" spans="1:8" ht="12.75" customHeight="1" x14ac:dyDescent="0.25">
      <c r="A82" s="92"/>
      <c r="B82" s="75"/>
      <c r="C82" s="105" t="s">
        <v>334</v>
      </c>
      <c r="D82" s="134" t="s">
        <v>285</v>
      </c>
      <c r="E82" s="77" t="str">
        <f>VLOOKUP($C$13,Blad1!$A$1:$Z$49,24,FALSE)</f>
        <v>+ 7°C</v>
      </c>
      <c r="F82" s="21"/>
      <c r="G82" s="21"/>
      <c r="H82" s="113"/>
    </row>
    <row r="83" spans="1:8" ht="12.75" customHeight="1" x14ac:dyDescent="0.25">
      <c r="A83" s="92"/>
      <c r="B83" s="75"/>
      <c r="C83" s="105"/>
      <c r="D83" s="131"/>
      <c r="E83" s="131"/>
      <c r="F83" s="21"/>
      <c r="G83" s="21"/>
      <c r="H83" s="113"/>
    </row>
    <row r="84" spans="1:8" ht="15" x14ac:dyDescent="0.25">
      <c r="A84" s="286"/>
      <c r="B84" s="287"/>
      <c r="C84" s="287"/>
      <c r="D84" s="81"/>
      <c r="E84" s="99"/>
      <c r="F84" s="135"/>
      <c r="G84" s="136"/>
      <c r="H84" s="137"/>
    </row>
    <row r="85" spans="1:8" ht="12" customHeight="1" x14ac:dyDescent="0.25">
      <c r="A85" s="101"/>
      <c r="B85" s="86"/>
      <c r="C85" s="86"/>
      <c r="D85" s="129"/>
      <c r="E85" s="102"/>
      <c r="F85" s="24"/>
      <c r="G85" s="24"/>
      <c r="H85" s="138"/>
    </row>
    <row r="86" spans="1:8" ht="12" customHeight="1" x14ac:dyDescent="0.25">
      <c r="A86" s="74" t="s">
        <v>84</v>
      </c>
      <c r="B86" s="90"/>
      <c r="C86" s="90" t="s">
        <v>86</v>
      </c>
      <c r="D86" s="76"/>
      <c r="E86" s="72"/>
      <c r="F86" s="21"/>
      <c r="G86" s="77"/>
      <c r="H86" s="115"/>
    </row>
    <row r="87" spans="1:8" ht="12" customHeight="1" x14ac:dyDescent="0.25">
      <c r="A87" s="92"/>
      <c r="B87" s="75"/>
      <c r="C87" s="90" t="s">
        <v>85</v>
      </c>
      <c r="D87" s="76"/>
      <c r="E87" s="91"/>
      <c r="F87" s="94"/>
      <c r="G87" s="25"/>
      <c r="H87" s="95"/>
    </row>
    <row r="88" spans="1:8" ht="12" customHeight="1" x14ac:dyDescent="0.25">
      <c r="A88" s="92"/>
      <c r="B88" s="75"/>
      <c r="C88" s="90" t="s">
        <v>87</v>
      </c>
      <c r="D88" s="76"/>
      <c r="E88" s="72"/>
      <c r="F88" s="21"/>
      <c r="G88" s="21"/>
      <c r="H88" s="104"/>
    </row>
    <row r="89" spans="1:8" ht="15" x14ac:dyDescent="0.25">
      <c r="A89" s="97"/>
      <c r="B89" s="80"/>
      <c r="C89" s="80"/>
      <c r="D89" s="81"/>
      <c r="E89" s="82"/>
      <c r="F89" s="22"/>
      <c r="G89" s="136"/>
      <c r="H89" s="137"/>
    </row>
    <row r="90" spans="1:8" ht="15" x14ac:dyDescent="0.25">
      <c r="A90" s="101"/>
      <c r="B90" s="86"/>
      <c r="C90" s="86"/>
      <c r="D90" s="129"/>
      <c r="E90" s="102"/>
      <c r="F90" s="24"/>
      <c r="G90" s="24"/>
      <c r="H90" s="130"/>
    </row>
    <row r="91" spans="1:8" ht="15" x14ac:dyDescent="0.25">
      <c r="A91" s="74" t="s">
        <v>88</v>
      </c>
      <c r="B91" s="75"/>
      <c r="C91" s="107" t="s">
        <v>286</v>
      </c>
      <c r="D91" s="106"/>
      <c r="E91" s="77"/>
      <c r="F91" s="21"/>
      <c r="G91" s="77"/>
      <c r="H91" s="104"/>
    </row>
    <row r="92" spans="1:8" ht="15" x14ac:dyDescent="0.25">
      <c r="A92" s="74"/>
      <c r="B92" s="75"/>
      <c r="C92" s="107" t="s">
        <v>287</v>
      </c>
      <c r="D92" s="106"/>
      <c r="E92" s="77"/>
      <c r="F92" s="21"/>
      <c r="G92" s="77"/>
      <c r="H92" s="104"/>
    </row>
    <row r="93" spans="1:8" ht="15" x14ac:dyDescent="0.25">
      <c r="A93" s="92"/>
      <c r="B93" s="75"/>
      <c r="C93" s="107" t="s">
        <v>284</v>
      </c>
      <c r="D93" s="106"/>
      <c r="E93" s="77"/>
      <c r="F93" s="21"/>
      <c r="G93" s="77"/>
      <c r="H93" s="95"/>
    </row>
    <row r="94" spans="1:8" ht="15" x14ac:dyDescent="0.25">
      <c r="A94" s="92"/>
      <c r="B94" s="75"/>
      <c r="C94" s="107" t="s">
        <v>89</v>
      </c>
      <c r="D94" s="106"/>
      <c r="E94" s="77"/>
      <c r="F94" s="21"/>
      <c r="G94" s="21"/>
      <c r="H94" s="104"/>
    </row>
    <row r="95" spans="1:8" ht="15" x14ac:dyDescent="0.25">
      <c r="A95" s="97"/>
      <c r="B95" s="80"/>
      <c r="C95" s="80"/>
      <c r="D95" s="81"/>
      <c r="E95" s="82"/>
      <c r="F95" s="22"/>
      <c r="G95" s="83"/>
      <c r="H95" s="137"/>
    </row>
    <row r="96" spans="1:8" ht="15" x14ac:dyDescent="0.25">
      <c r="A96" s="101"/>
      <c r="B96" s="86"/>
      <c r="C96" s="86"/>
      <c r="D96" s="129"/>
      <c r="E96" s="102"/>
      <c r="F96" s="24"/>
      <c r="G96" s="24"/>
      <c r="H96" s="130"/>
    </row>
    <row r="97" spans="1:8" ht="15" x14ac:dyDescent="0.25">
      <c r="A97" s="74" t="s">
        <v>104</v>
      </c>
      <c r="B97" s="75"/>
      <c r="C97" s="90" t="s">
        <v>90</v>
      </c>
      <c r="D97" s="76"/>
      <c r="E97" s="72"/>
      <c r="F97" s="21"/>
      <c r="G97" s="77"/>
      <c r="H97" s="104"/>
    </row>
    <row r="98" spans="1:8" ht="15" x14ac:dyDescent="0.25">
      <c r="A98" s="92"/>
      <c r="B98" s="75"/>
      <c r="C98" s="90" t="s">
        <v>99</v>
      </c>
      <c r="D98" s="76"/>
      <c r="E98" s="76"/>
      <c r="F98" s="25"/>
      <c r="G98" s="25"/>
      <c r="H98" s="139"/>
    </row>
    <row r="99" spans="1:8" ht="15" x14ac:dyDescent="0.25">
      <c r="A99" s="110"/>
      <c r="B99" s="71"/>
      <c r="C99" s="140" t="s">
        <v>98</v>
      </c>
      <c r="D99" s="76"/>
      <c r="E99" s="76"/>
      <c r="F99" s="25"/>
      <c r="G99" s="25"/>
      <c r="H99" s="139"/>
    </row>
    <row r="100" spans="1:8" ht="15" x14ac:dyDescent="0.25">
      <c r="A100" s="141"/>
      <c r="B100" s="142"/>
      <c r="C100" s="143"/>
      <c r="D100" s="81"/>
      <c r="E100" s="81"/>
      <c r="F100" s="136"/>
      <c r="G100" s="136"/>
      <c r="H100" s="144"/>
    </row>
    <row r="101" spans="1:8" ht="15" x14ac:dyDescent="0.25">
      <c r="A101" s="145"/>
      <c r="B101" s="146"/>
      <c r="C101" s="147"/>
      <c r="D101" s="129"/>
      <c r="E101" s="129"/>
      <c r="F101" s="67"/>
      <c r="G101" s="67"/>
      <c r="H101" s="148"/>
    </row>
    <row r="102" spans="1:8" ht="15" x14ac:dyDescent="0.25">
      <c r="A102" s="149" t="s">
        <v>105</v>
      </c>
      <c r="B102" s="71"/>
      <c r="C102" s="140"/>
      <c r="D102" s="76"/>
      <c r="E102" s="76"/>
      <c r="F102" s="25"/>
      <c r="G102" s="25"/>
      <c r="H102" s="139"/>
    </row>
    <row r="103" spans="1:8" ht="15" x14ac:dyDescent="0.25">
      <c r="A103" s="110"/>
      <c r="B103" s="71"/>
      <c r="C103" s="140"/>
      <c r="D103" s="76"/>
      <c r="E103" s="76"/>
      <c r="F103" s="25"/>
      <c r="G103" s="25"/>
      <c r="H103" s="139"/>
    </row>
    <row r="104" spans="1:8" ht="15" x14ac:dyDescent="0.25">
      <c r="A104" s="110"/>
      <c r="B104" s="140" t="s">
        <v>288</v>
      </c>
      <c r="C104" s="140"/>
      <c r="D104" s="76"/>
      <c r="E104" s="76"/>
      <c r="F104" s="25"/>
      <c r="G104" s="25"/>
      <c r="H104" s="139"/>
    </row>
    <row r="105" spans="1:8" ht="15" x14ac:dyDescent="0.25">
      <c r="A105" s="110"/>
      <c r="B105" s="140" t="s">
        <v>289</v>
      </c>
      <c r="C105" s="71"/>
      <c r="D105" s="76"/>
      <c r="E105" s="76"/>
      <c r="F105" s="25"/>
      <c r="G105" s="25"/>
      <c r="H105" s="139"/>
    </row>
    <row r="106" spans="1:8" ht="15" x14ac:dyDescent="0.25">
      <c r="A106" s="110"/>
      <c r="B106" s="140"/>
      <c r="C106" s="71"/>
      <c r="D106" s="76"/>
      <c r="E106" s="76"/>
      <c r="F106" s="25"/>
      <c r="G106" s="25"/>
      <c r="H106" s="139"/>
    </row>
    <row r="107" spans="1:8" ht="15" x14ac:dyDescent="0.25">
      <c r="A107" s="110"/>
      <c r="B107" s="140" t="s">
        <v>100</v>
      </c>
      <c r="C107" s="71"/>
      <c r="D107" s="76"/>
      <c r="E107" s="76"/>
      <c r="F107" s="25"/>
      <c r="G107" s="25"/>
      <c r="H107" s="139"/>
    </row>
    <row r="108" spans="1:8" ht="15" x14ac:dyDescent="0.25">
      <c r="A108" s="110"/>
      <c r="B108" s="140" t="s">
        <v>102</v>
      </c>
      <c r="C108" s="71"/>
      <c r="D108" s="76"/>
      <c r="E108" s="76"/>
      <c r="F108" s="25"/>
      <c r="G108" s="25"/>
      <c r="H108" s="139"/>
    </row>
    <row r="109" spans="1:8" ht="15" x14ac:dyDescent="0.25">
      <c r="A109" s="110"/>
      <c r="B109" s="140" t="s">
        <v>101</v>
      </c>
      <c r="C109" s="71"/>
      <c r="D109" s="76"/>
      <c r="E109" s="76"/>
      <c r="F109" s="25"/>
      <c r="G109" s="25"/>
      <c r="H109" s="139"/>
    </row>
    <row r="110" spans="1:8" ht="15" x14ac:dyDescent="0.25">
      <c r="A110" s="141"/>
      <c r="B110" s="142"/>
      <c r="C110" s="142"/>
      <c r="D110" s="81"/>
      <c r="E110" s="81"/>
      <c r="F110" s="136"/>
      <c r="G110" s="136"/>
      <c r="H110" s="144"/>
    </row>
    <row r="111" spans="1:8" ht="15" x14ac:dyDescent="0.25">
      <c r="A111" s="145"/>
      <c r="B111" s="146"/>
      <c r="C111" s="146"/>
      <c r="D111" s="129"/>
      <c r="E111" s="129"/>
      <c r="F111" s="67"/>
      <c r="G111" s="67"/>
      <c r="H111" s="148"/>
    </row>
    <row r="112" spans="1:8" ht="14.25" x14ac:dyDescent="0.2">
      <c r="A112" s="149" t="s">
        <v>91</v>
      </c>
      <c r="B112" s="140"/>
      <c r="C112" s="140" t="s">
        <v>292</v>
      </c>
      <c r="D112" s="76" t="str">
        <f>VLOOKUP($C$13,Blad1!$A$1:$Z$49,25,FALSE)</f>
        <v>+ 7°C</v>
      </c>
      <c r="E112" s="131"/>
      <c r="F112" s="25"/>
      <c r="G112" s="25"/>
      <c r="H112" s="150"/>
    </row>
    <row r="113" spans="1:8" ht="14.25" x14ac:dyDescent="0.2">
      <c r="A113" s="149"/>
      <c r="B113" s="140"/>
      <c r="C113" s="140" t="s">
        <v>103</v>
      </c>
      <c r="D113" s="76">
        <f>VLOOKUP($C$13,Blad1!$A$1:$Z$49,26,FALSE)</f>
        <v>6</v>
      </c>
      <c r="E113" s="77" t="s">
        <v>283</v>
      </c>
      <c r="F113" s="25"/>
      <c r="G113" s="25"/>
      <c r="H113" s="150"/>
    </row>
    <row r="114" spans="1:8" ht="14.25" x14ac:dyDescent="0.2">
      <c r="A114" s="149"/>
      <c r="B114" s="140"/>
      <c r="C114" s="140" t="s">
        <v>282</v>
      </c>
      <c r="D114" s="76">
        <f>VLOOKUP($C$13,Blad1!$A$1:$AA$49,27,FALSE)</f>
        <v>14</v>
      </c>
      <c r="E114" s="77" t="s">
        <v>283</v>
      </c>
      <c r="F114" s="25"/>
      <c r="G114" s="25"/>
      <c r="H114" s="150"/>
    </row>
    <row r="115" spans="1:8" ht="14.25" x14ac:dyDescent="0.2">
      <c r="A115" s="79"/>
      <c r="B115" s="151"/>
      <c r="C115" s="151"/>
      <c r="D115" s="81"/>
      <c r="E115" s="81"/>
      <c r="F115" s="136"/>
      <c r="G115" s="83"/>
      <c r="H115" s="152"/>
    </row>
    <row r="116" spans="1:8" ht="14.25" x14ac:dyDescent="0.2">
      <c r="A116" s="85"/>
      <c r="B116" s="153"/>
      <c r="C116" s="153"/>
      <c r="D116" s="129"/>
      <c r="E116" s="87"/>
      <c r="F116" s="88"/>
      <c r="G116" s="67"/>
      <c r="H116" s="154"/>
    </row>
    <row r="117" spans="1:8" ht="14.25" x14ac:dyDescent="0.2">
      <c r="A117" s="74" t="s">
        <v>92</v>
      </c>
      <c r="B117" s="90"/>
      <c r="C117" s="90" t="s">
        <v>93</v>
      </c>
      <c r="D117" s="76"/>
      <c r="E117" s="76"/>
      <c r="F117" s="25"/>
      <c r="G117" s="25"/>
      <c r="H117" s="155"/>
    </row>
    <row r="118" spans="1:8" ht="14.25" x14ac:dyDescent="0.2">
      <c r="A118" s="74"/>
      <c r="B118" s="90"/>
      <c r="C118" s="90" t="s">
        <v>94</v>
      </c>
      <c r="D118" s="76"/>
      <c r="E118" s="76"/>
      <c r="F118" s="25"/>
      <c r="G118" s="77"/>
      <c r="H118" s="156"/>
    </row>
    <row r="119" spans="1:8" ht="14.25" x14ac:dyDescent="0.2">
      <c r="A119" s="74"/>
      <c r="B119" s="90"/>
      <c r="C119" s="140" t="s">
        <v>95</v>
      </c>
      <c r="D119" s="76"/>
      <c r="E119" s="91"/>
      <c r="F119" s="94"/>
      <c r="G119" s="25"/>
      <c r="H119" s="157"/>
    </row>
    <row r="120" spans="1:8" ht="14.25" x14ac:dyDescent="0.2">
      <c r="A120" s="74"/>
      <c r="B120" s="90"/>
      <c r="C120" s="90" t="s">
        <v>96</v>
      </c>
      <c r="D120" s="76"/>
      <c r="E120" s="76"/>
      <c r="F120" s="25"/>
      <c r="G120" s="25"/>
      <c r="H120" s="158"/>
    </row>
    <row r="121" spans="1:8" ht="14.25" x14ac:dyDescent="0.2">
      <c r="A121" s="74"/>
      <c r="B121" s="90"/>
      <c r="C121" s="90"/>
      <c r="D121" s="76"/>
      <c r="E121" s="76"/>
      <c r="F121" s="25"/>
      <c r="G121" s="77"/>
      <c r="H121" s="158"/>
    </row>
    <row r="122" spans="1:8" ht="14.25" x14ac:dyDescent="0.2">
      <c r="A122" s="79"/>
      <c r="B122" s="151"/>
      <c r="C122" s="151"/>
      <c r="D122" s="81"/>
      <c r="E122" s="99"/>
      <c r="F122" s="135"/>
      <c r="G122" s="136"/>
      <c r="H122" s="159"/>
    </row>
  </sheetData>
  <sheetProtection formatColumns="0" formatRows="0" insertColumns="0" insertRows="0" insertHyperlinks="0" deleteColumns="0" deleteRows="0" selectLockedCells="1" sort="0" autoFilter="0" pivotTables="0" selectUnlockedCells="1"/>
  <protectedRanges>
    <protectedRange sqref="C13" name="Bereik1"/>
  </protectedRanges>
  <dataConsolidate/>
  <mergeCells count="23">
    <mergeCell ref="C58:D58"/>
    <mergeCell ref="C59:D59"/>
    <mergeCell ref="A3:B9"/>
    <mergeCell ref="C7:F7"/>
    <mergeCell ref="C3:F6"/>
    <mergeCell ref="C51:D51"/>
    <mergeCell ref="C52:D52"/>
    <mergeCell ref="C53:D53"/>
    <mergeCell ref="C54:D54"/>
    <mergeCell ref="C55:D55"/>
    <mergeCell ref="C56:D56"/>
    <mergeCell ref="C57:D57"/>
    <mergeCell ref="C8:F8"/>
    <mergeCell ref="C9:F9"/>
    <mergeCell ref="A79:C79"/>
    <mergeCell ref="A80:C80"/>
    <mergeCell ref="A84:C84"/>
    <mergeCell ref="A81:C81"/>
    <mergeCell ref="A61:B67"/>
    <mergeCell ref="C61:F64"/>
    <mergeCell ref="C65:F65"/>
    <mergeCell ref="C66:F66"/>
    <mergeCell ref="C67:F67"/>
  </mergeCells>
  <dataValidations count="1">
    <dataValidation type="list" allowBlank="1" showInputMessage="1" showErrorMessage="1" sqref="G24 G66 G20:G21 G36 G50 G70:G71 G13 G42 G32 G117 G28 G45 G17 G74 G85 G96 G79 G94 G90 G82:G83 G88 G120">
      <formula1>$A$1:$A$39</formula1>
    </dataValidation>
  </dataValidations>
  <hyperlinks>
    <hyperlink ref="C20" r:id="rId1"/>
  </hyperlinks>
  <pageMargins left="0.70866141732283461" right="0.70866141732283461" top="0.74803149606299213" bottom="0.74803149606299213" header="0.31496062992125984" footer="0.31496062992125984"/>
  <pageSetup paperSize="9" scale="83" orientation="portrait" r:id="rId2"/>
  <headerFooter alignWithMargins="0"/>
  <rowBreaks count="1" manualBreakCount="1">
    <brk id="60" max="6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Blad1!$A$3:$A$49</xm:f>
          </x14:formula1>
          <xm:sqref>C13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H122"/>
  <sheetViews>
    <sheetView tabSelected="1" view="pageBreakPreview" zoomScale="115" zoomScaleNormal="100" zoomScaleSheetLayoutView="115" workbookViewId="0">
      <selection activeCell="C12" sqref="C12"/>
    </sheetView>
  </sheetViews>
  <sheetFormatPr defaultRowHeight="12.75" x14ac:dyDescent="0.2"/>
  <cols>
    <col min="1" max="1" width="8.7109375" customWidth="1"/>
    <col min="2" max="2" width="16.7109375" customWidth="1"/>
    <col min="3" max="3" width="20.7109375" style="19" customWidth="1"/>
    <col min="4" max="4" width="5.7109375" style="20" customWidth="1"/>
    <col min="5" max="5" width="16" style="1" customWidth="1"/>
    <col min="6" max="6" width="14.7109375" customWidth="1"/>
    <col min="7" max="7" width="16.85546875" customWidth="1"/>
    <col min="8" max="8" width="8.7109375" style="4" customWidth="1"/>
    <col min="9" max="25" width="18.28515625" customWidth="1"/>
  </cols>
  <sheetData>
    <row r="3" spans="1:8" ht="15" x14ac:dyDescent="0.2">
      <c r="A3" s="309"/>
      <c r="B3" s="310"/>
      <c r="C3" s="315" t="s">
        <v>42</v>
      </c>
      <c r="D3" s="294"/>
      <c r="E3" s="294"/>
      <c r="F3" s="295"/>
      <c r="G3" s="50" t="s">
        <v>296</v>
      </c>
      <c r="H3" s="51"/>
    </row>
    <row r="4" spans="1:8" ht="15" customHeight="1" x14ac:dyDescent="0.2">
      <c r="A4" s="311"/>
      <c r="B4" s="312"/>
      <c r="C4" s="316"/>
      <c r="D4" s="296"/>
      <c r="E4" s="296"/>
      <c r="F4" s="297"/>
      <c r="G4" s="52" t="str">
        <f>C8</f>
        <v>Laksen - BRASVAR</v>
      </c>
      <c r="H4" s="53"/>
    </row>
    <row r="5" spans="1:8" ht="15" customHeight="1" x14ac:dyDescent="0.2">
      <c r="A5" s="311"/>
      <c r="B5" s="312"/>
      <c r="C5" s="316"/>
      <c r="D5" s="296"/>
      <c r="E5" s="296"/>
      <c r="F5" s="297"/>
      <c r="G5" s="179" t="str">
        <f>VLOOKUP($C$12,Blad2!$A$1:$AD$53,29,FALSE)</f>
        <v>Datum: 01/01/2019</v>
      </c>
      <c r="H5" s="55"/>
    </row>
    <row r="6" spans="1:8" ht="15" x14ac:dyDescent="0.2">
      <c r="A6" s="311"/>
      <c r="B6" s="312"/>
      <c r="C6" s="317"/>
      <c r="D6" s="298"/>
      <c r="E6" s="298"/>
      <c r="F6" s="299"/>
      <c r="G6" s="179" t="str">
        <f>VLOOKUP($C$12,Blad2!$A$1:$AD$53,28,FALSE)</f>
        <v>Versie: 2.0</v>
      </c>
      <c r="H6" s="55"/>
    </row>
    <row r="7" spans="1:8" ht="18" x14ac:dyDescent="0.25">
      <c r="A7" s="311"/>
      <c r="B7" s="312"/>
      <c r="C7" s="300" t="s">
        <v>270</v>
      </c>
      <c r="D7" s="301"/>
      <c r="E7" s="301"/>
      <c r="F7" s="302"/>
      <c r="G7" s="54" t="s">
        <v>41</v>
      </c>
      <c r="H7" s="55"/>
    </row>
    <row r="8" spans="1:8" ht="18" x14ac:dyDescent="0.25">
      <c r="A8" s="311"/>
      <c r="B8" s="312"/>
      <c r="C8" s="303" t="str">
        <f>C12</f>
        <v>Laksen - BRASVAR</v>
      </c>
      <c r="D8" s="304"/>
      <c r="E8" s="304"/>
      <c r="F8" s="305"/>
      <c r="G8" s="54"/>
      <c r="H8" s="55"/>
    </row>
    <row r="9" spans="1:8" ht="18" x14ac:dyDescent="0.25">
      <c r="A9" s="313"/>
      <c r="B9" s="314"/>
      <c r="C9" s="318"/>
      <c r="D9" s="319"/>
      <c r="E9" s="319"/>
      <c r="F9" s="320"/>
      <c r="G9" s="56"/>
      <c r="H9" s="57"/>
    </row>
    <row r="10" spans="1:8" ht="15" x14ac:dyDescent="0.25">
      <c r="A10" s="58"/>
      <c r="B10" s="58"/>
      <c r="C10" s="59"/>
      <c r="D10" s="60"/>
      <c r="E10" s="61"/>
      <c r="F10" s="61"/>
      <c r="G10" s="62"/>
      <c r="H10" s="61"/>
    </row>
    <row r="11" spans="1:8" ht="15" x14ac:dyDescent="0.25">
      <c r="A11" s="63"/>
      <c r="B11" s="24"/>
      <c r="C11" s="64"/>
      <c r="D11" s="65"/>
      <c r="E11" s="66"/>
      <c r="F11" s="67"/>
      <c r="G11" s="67"/>
      <c r="H11" s="68"/>
    </row>
    <row r="12" spans="1:8" ht="15" x14ac:dyDescent="0.25">
      <c r="A12" s="69" t="s">
        <v>45</v>
      </c>
      <c r="B12" s="70"/>
      <c r="C12" s="70" t="s">
        <v>365</v>
      </c>
      <c r="D12" s="71"/>
      <c r="E12" s="72"/>
      <c r="F12" s="21"/>
      <c r="G12" s="21"/>
      <c r="H12" s="73"/>
    </row>
    <row r="13" spans="1:8" ht="15" x14ac:dyDescent="0.25">
      <c r="A13" s="79"/>
      <c r="B13" s="80"/>
      <c r="C13" s="80"/>
      <c r="D13" s="81"/>
      <c r="E13" s="82"/>
      <c r="F13" s="22"/>
      <c r="G13" s="83"/>
      <c r="H13" s="84"/>
    </row>
    <row r="14" spans="1:8" ht="15" x14ac:dyDescent="0.25">
      <c r="A14" s="85"/>
      <c r="B14" s="86"/>
      <c r="C14" s="86"/>
      <c r="D14" s="87"/>
      <c r="E14" s="87"/>
      <c r="F14" s="88"/>
      <c r="G14" s="67"/>
      <c r="H14" s="89"/>
    </row>
    <row r="15" spans="1:8" ht="15" x14ac:dyDescent="0.25">
      <c r="A15" s="74" t="s">
        <v>44</v>
      </c>
      <c r="B15" s="75"/>
      <c r="C15" s="90" t="s">
        <v>46</v>
      </c>
      <c r="D15" s="91"/>
      <c r="E15" s="76"/>
      <c r="F15" s="25"/>
      <c r="G15" s="21"/>
      <c r="H15" s="78"/>
    </row>
    <row r="16" spans="1:8" ht="15" x14ac:dyDescent="0.25">
      <c r="A16" s="92"/>
      <c r="B16" s="75"/>
      <c r="C16" s="90" t="s">
        <v>47</v>
      </c>
      <c r="D16" s="91"/>
      <c r="E16" s="76"/>
      <c r="F16" s="25"/>
      <c r="H16" s="78"/>
    </row>
    <row r="17" spans="1:8" ht="15" x14ac:dyDescent="0.25">
      <c r="A17" s="92"/>
      <c r="B17" s="75"/>
      <c r="C17" s="90" t="s">
        <v>48</v>
      </c>
      <c r="D17" s="93" t="s">
        <v>49</v>
      </c>
      <c r="E17" s="91"/>
      <c r="F17" s="94"/>
      <c r="G17" s="25"/>
      <c r="H17" s="95"/>
    </row>
    <row r="18" spans="1:8" ht="15" x14ac:dyDescent="0.25">
      <c r="A18" s="92"/>
      <c r="B18" s="75"/>
      <c r="C18" s="96" t="s">
        <v>50</v>
      </c>
      <c r="D18" s="91"/>
      <c r="E18" s="72"/>
      <c r="F18" s="21"/>
      <c r="G18" s="21"/>
      <c r="H18" s="73"/>
    </row>
    <row r="19" spans="1:8" ht="15" x14ac:dyDescent="0.25">
      <c r="A19" s="97"/>
      <c r="B19" s="80"/>
      <c r="C19" s="98"/>
      <c r="D19" s="99"/>
      <c r="E19" s="82"/>
      <c r="F19" s="22"/>
      <c r="G19" s="22"/>
      <c r="H19" s="100"/>
    </row>
    <row r="20" spans="1:8" ht="15" x14ac:dyDescent="0.25">
      <c r="A20" s="101"/>
      <c r="B20" s="86"/>
      <c r="C20" s="86"/>
      <c r="D20" s="87"/>
      <c r="E20" s="102"/>
      <c r="F20" s="24"/>
      <c r="G20" s="65"/>
      <c r="H20" s="103"/>
    </row>
    <row r="21" spans="1:8" ht="15" x14ac:dyDescent="0.25">
      <c r="A21" s="74" t="s">
        <v>51</v>
      </c>
      <c r="B21" s="90"/>
      <c r="C21" s="75"/>
      <c r="D21" s="91"/>
      <c r="E21" s="91"/>
      <c r="F21" s="94"/>
      <c r="G21" s="25"/>
      <c r="H21" s="95"/>
    </row>
    <row r="22" spans="1:8" ht="15" x14ac:dyDescent="0.25">
      <c r="A22" s="74"/>
      <c r="B22" s="90"/>
      <c r="C22" s="75"/>
      <c r="D22" s="76"/>
      <c r="E22" s="72"/>
      <c r="F22" s="21"/>
      <c r="G22" s="21"/>
      <c r="H22" s="104"/>
    </row>
    <row r="23" spans="1:8" ht="15" x14ac:dyDescent="0.25">
      <c r="A23" s="74"/>
      <c r="B23" s="90" t="s">
        <v>273</v>
      </c>
      <c r="C23" s="90" t="s">
        <v>276</v>
      </c>
      <c r="D23" s="76"/>
      <c r="E23" s="72"/>
      <c r="F23" s="21"/>
      <c r="G23" s="77"/>
      <c r="H23" s="104"/>
    </row>
    <row r="24" spans="1:8" ht="15" x14ac:dyDescent="0.25">
      <c r="A24" s="74"/>
      <c r="B24" s="90" t="s">
        <v>274</v>
      </c>
      <c r="C24" s="90" t="s">
        <v>275</v>
      </c>
      <c r="D24" s="76"/>
      <c r="E24" s="72"/>
      <c r="F24" s="21"/>
      <c r="G24" s="77"/>
      <c r="H24" s="104"/>
    </row>
    <row r="25" spans="1:8" ht="15" x14ac:dyDescent="0.25">
      <c r="A25" s="74"/>
      <c r="B25" s="90" t="s">
        <v>272</v>
      </c>
      <c r="C25" s="90" t="s">
        <v>277</v>
      </c>
      <c r="D25" s="76"/>
      <c r="E25" s="72"/>
      <c r="F25" s="21"/>
      <c r="G25" s="77"/>
      <c r="H25" s="104"/>
    </row>
    <row r="26" spans="1:8" ht="15" x14ac:dyDescent="0.25">
      <c r="A26" s="74"/>
      <c r="B26" s="90"/>
      <c r="C26" s="90" t="s">
        <v>278</v>
      </c>
      <c r="D26" s="76"/>
      <c r="E26" s="72"/>
      <c r="F26" s="21"/>
      <c r="G26" s="77"/>
      <c r="H26" s="104"/>
    </row>
    <row r="27" spans="1:8" ht="15" x14ac:dyDescent="0.25">
      <c r="A27" s="74"/>
      <c r="B27" s="90" t="s">
        <v>279</v>
      </c>
      <c r="C27" s="75"/>
      <c r="D27" s="76"/>
      <c r="E27" s="72"/>
      <c r="F27" s="21"/>
      <c r="G27" s="77"/>
      <c r="H27" s="104"/>
    </row>
    <row r="28" spans="1:8" ht="15" x14ac:dyDescent="0.25">
      <c r="A28" s="74"/>
      <c r="B28" s="90"/>
      <c r="C28" s="90" t="s">
        <v>280</v>
      </c>
      <c r="D28" s="76"/>
      <c r="E28" s="72"/>
      <c r="F28" s="21"/>
      <c r="G28" s="77"/>
      <c r="H28" s="104"/>
    </row>
    <row r="29" spans="1:8" ht="15" x14ac:dyDescent="0.25">
      <c r="A29" s="74"/>
      <c r="B29" s="90"/>
      <c r="C29" s="90" t="s">
        <v>281</v>
      </c>
      <c r="D29" s="76"/>
      <c r="E29" s="72"/>
      <c r="F29" s="21"/>
      <c r="G29" s="77"/>
      <c r="H29" s="104"/>
    </row>
    <row r="30" spans="1:8" ht="15" x14ac:dyDescent="0.25">
      <c r="A30" s="74"/>
      <c r="B30" s="90"/>
      <c r="C30" s="90"/>
      <c r="D30" s="76"/>
      <c r="E30" s="72"/>
      <c r="F30" s="21"/>
      <c r="G30" s="77"/>
      <c r="H30" s="104"/>
    </row>
    <row r="31" spans="1:8" ht="15" x14ac:dyDescent="0.25">
      <c r="A31" s="74"/>
      <c r="B31" s="90" t="s">
        <v>53</v>
      </c>
      <c r="C31" s="75"/>
      <c r="D31" s="76"/>
      <c r="E31" s="72"/>
      <c r="F31" s="21"/>
      <c r="G31" s="25"/>
      <c r="H31" s="95"/>
    </row>
    <row r="32" spans="1:8" ht="15" x14ac:dyDescent="0.25">
      <c r="A32" s="74"/>
      <c r="B32" s="90"/>
      <c r="C32" s="75"/>
      <c r="D32" s="76"/>
      <c r="E32" s="72"/>
      <c r="F32" s="21"/>
      <c r="G32" s="25"/>
      <c r="H32" s="95"/>
    </row>
    <row r="33" spans="1:8" ht="15" x14ac:dyDescent="0.25">
      <c r="A33" s="92"/>
      <c r="B33" s="75"/>
      <c r="C33" s="105" t="s">
        <v>55</v>
      </c>
      <c r="D33" s="106" t="s">
        <v>38</v>
      </c>
      <c r="E33" s="107" t="s">
        <v>60</v>
      </c>
      <c r="F33" s="21"/>
      <c r="G33" s="77"/>
      <c r="H33" s="104"/>
    </row>
    <row r="34" spans="1:8" ht="15" x14ac:dyDescent="0.25">
      <c r="A34" s="92"/>
      <c r="B34" s="75"/>
      <c r="C34" s="90"/>
      <c r="D34" s="106" t="s">
        <v>38</v>
      </c>
      <c r="E34" s="108" t="s">
        <v>342</v>
      </c>
      <c r="F34" s="21"/>
      <c r="G34" s="77"/>
      <c r="H34" s="95"/>
    </row>
    <row r="35" spans="1:8" ht="15" x14ac:dyDescent="0.25">
      <c r="A35" s="92"/>
      <c r="B35" s="75"/>
      <c r="C35" s="90"/>
      <c r="D35" s="106" t="s">
        <v>38</v>
      </c>
      <c r="E35" s="108" t="s">
        <v>271</v>
      </c>
      <c r="F35" s="21"/>
      <c r="G35" s="77"/>
      <c r="H35" s="95"/>
    </row>
    <row r="36" spans="1:8" ht="15" x14ac:dyDescent="0.25">
      <c r="A36" s="92"/>
      <c r="B36" s="75"/>
      <c r="C36" s="90"/>
      <c r="D36" s="106"/>
      <c r="E36" s="109"/>
      <c r="F36" s="21"/>
      <c r="G36" s="21"/>
      <c r="H36" s="95"/>
    </row>
    <row r="37" spans="1:8" ht="15" x14ac:dyDescent="0.25">
      <c r="A37" s="92"/>
      <c r="B37" s="75"/>
      <c r="C37" s="105" t="s">
        <v>54</v>
      </c>
      <c r="D37" s="106" t="s">
        <v>38</v>
      </c>
      <c r="E37" s="107" t="s">
        <v>62</v>
      </c>
      <c r="F37" s="21"/>
      <c r="G37" s="77"/>
      <c r="H37" s="95"/>
    </row>
    <row r="38" spans="1:8" ht="15" x14ac:dyDescent="0.25">
      <c r="A38" s="92"/>
      <c r="B38" s="75"/>
      <c r="C38" s="90"/>
      <c r="D38" s="106" t="s">
        <v>38</v>
      </c>
      <c r="E38" s="108" t="s">
        <v>63</v>
      </c>
      <c r="F38" s="21"/>
      <c r="G38" s="77"/>
      <c r="H38" s="95"/>
    </row>
    <row r="39" spans="1:8" ht="15" x14ac:dyDescent="0.25">
      <c r="A39" s="92"/>
      <c r="B39" s="75"/>
      <c r="C39" s="90"/>
      <c r="D39" s="106"/>
      <c r="E39" s="108"/>
      <c r="F39" s="21"/>
      <c r="G39" s="77"/>
      <c r="H39" s="95"/>
    </row>
    <row r="40" spans="1:8" ht="15" x14ac:dyDescent="0.25">
      <c r="A40" s="92"/>
      <c r="B40" s="75"/>
      <c r="C40" s="105" t="s">
        <v>56</v>
      </c>
      <c r="D40" s="76"/>
      <c r="E40" s="72"/>
      <c r="F40" s="21"/>
      <c r="G40" s="77"/>
      <c r="H40" s="104"/>
    </row>
    <row r="41" spans="1:8" ht="15" x14ac:dyDescent="0.25">
      <c r="A41" s="92"/>
      <c r="B41" s="75"/>
      <c r="C41" s="75"/>
      <c r="D41" s="76"/>
      <c r="E41" s="72"/>
      <c r="F41" s="21"/>
      <c r="G41" s="25"/>
      <c r="H41" s="95"/>
    </row>
    <row r="42" spans="1:8" ht="15" x14ac:dyDescent="0.25">
      <c r="A42" s="92"/>
      <c r="B42" s="75"/>
      <c r="C42" s="75"/>
      <c r="D42" s="106" t="s">
        <v>38</v>
      </c>
      <c r="E42" s="107" t="s">
        <v>318</v>
      </c>
      <c r="F42" s="21"/>
      <c r="G42" s="21"/>
      <c r="H42" s="104"/>
    </row>
    <row r="43" spans="1:8" ht="15" x14ac:dyDescent="0.25">
      <c r="A43" s="110"/>
      <c r="B43" s="71"/>
      <c r="C43" s="71"/>
      <c r="D43" s="106" t="s">
        <v>38</v>
      </c>
      <c r="E43" s="108" t="s">
        <v>317</v>
      </c>
      <c r="F43" s="21"/>
      <c r="G43" s="25"/>
      <c r="H43" s="104"/>
    </row>
    <row r="44" spans="1:8" ht="15" x14ac:dyDescent="0.25">
      <c r="A44" s="110"/>
      <c r="B44" s="71"/>
      <c r="C44" s="71"/>
      <c r="D44" s="106" t="s">
        <v>38</v>
      </c>
      <c r="E44" s="107" t="s">
        <v>64</v>
      </c>
      <c r="F44" s="21"/>
      <c r="G44" s="25"/>
      <c r="H44" s="95"/>
    </row>
    <row r="45" spans="1:8" ht="17.25" x14ac:dyDescent="0.25">
      <c r="A45" s="92"/>
      <c r="B45" s="75"/>
      <c r="C45" s="75"/>
      <c r="D45" s="106" t="s">
        <v>38</v>
      </c>
      <c r="E45" s="108" t="s">
        <v>97</v>
      </c>
      <c r="F45" s="21"/>
      <c r="G45" s="21"/>
      <c r="H45" s="78"/>
    </row>
    <row r="46" spans="1:8" ht="18" customHeight="1" x14ac:dyDescent="0.25">
      <c r="A46" s="92"/>
      <c r="B46" s="75"/>
      <c r="C46" s="75"/>
      <c r="D46" s="106" t="s">
        <v>38</v>
      </c>
      <c r="E46" s="108" t="s">
        <v>323</v>
      </c>
      <c r="F46" s="21"/>
      <c r="G46" s="77"/>
      <c r="H46" s="111"/>
    </row>
    <row r="47" spans="1:8" ht="15" x14ac:dyDescent="0.25">
      <c r="A47" s="92"/>
      <c r="B47" s="75"/>
      <c r="C47" s="75"/>
      <c r="D47" s="76"/>
      <c r="E47" s="91"/>
      <c r="F47" s="94"/>
      <c r="G47" s="25"/>
      <c r="H47" s="78"/>
    </row>
    <row r="48" spans="1:8" ht="15" x14ac:dyDescent="0.25">
      <c r="A48" s="92"/>
      <c r="B48" s="75"/>
      <c r="C48" s="112" t="s">
        <v>57</v>
      </c>
      <c r="D48" s="76"/>
      <c r="E48" s="72"/>
      <c r="F48" s="21"/>
      <c r="G48" s="21"/>
      <c r="H48" s="113"/>
    </row>
    <row r="49" spans="1:8" ht="15" x14ac:dyDescent="0.25">
      <c r="A49" s="110"/>
      <c r="B49" s="71"/>
      <c r="C49" s="71"/>
      <c r="D49" s="76"/>
      <c r="E49" s="72"/>
      <c r="F49" s="21"/>
      <c r="G49" s="77"/>
      <c r="H49" s="114"/>
    </row>
    <row r="50" spans="1:8" ht="15" x14ac:dyDescent="0.25">
      <c r="A50" s="92"/>
      <c r="B50" s="75"/>
      <c r="C50" s="105" t="s">
        <v>58</v>
      </c>
      <c r="D50" s="108" t="s">
        <v>59</v>
      </c>
      <c r="E50" s="91" t="s">
        <v>343</v>
      </c>
      <c r="F50" s="94"/>
      <c r="G50" s="25"/>
      <c r="H50" s="95"/>
    </row>
    <row r="51" spans="1:8" ht="15" x14ac:dyDescent="0.25">
      <c r="A51" s="92"/>
      <c r="B51" s="75"/>
      <c r="C51" s="75"/>
      <c r="D51" s="76"/>
      <c r="E51" s="72"/>
      <c r="F51" s="21"/>
      <c r="G51" s="21"/>
      <c r="H51" s="115"/>
    </row>
    <row r="52" spans="1:8" ht="15" x14ac:dyDescent="0.25">
      <c r="A52" s="92"/>
      <c r="B52" s="75"/>
      <c r="C52" s="323"/>
      <c r="D52" s="324"/>
      <c r="E52" s="116" t="s">
        <v>66</v>
      </c>
      <c r="F52" s="116" t="s">
        <v>67</v>
      </c>
      <c r="G52" s="116" t="s">
        <v>68</v>
      </c>
      <c r="H52" s="115"/>
    </row>
    <row r="53" spans="1:8" ht="15" x14ac:dyDescent="0.25">
      <c r="A53" s="92"/>
      <c r="B53" s="75"/>
      <c r="C53" s="321" t="s">
        <v>65</v>
      </c>
      <c r="D53" s="322"/>
      <c r="E53" s="117" t="str">
        <f>VLOOKUP($C$12,Blad2!$A$1:$Z$53,2,FALSE)</f>
        <v>127 / 532</v>
      </c>
      <c r="F53" s="117" t="str">
        <f>VLOOKUP($C$12,Blad2!$A$1:$Z$53,3,FALSE)</f>
        <v>2000 / 8400</v>
      </c>
      <c r="G53" s="117">
        <f>VLOOKUP($C$12,Blad2!$A$1:$Z$53,4,FALSE)</f>
        <v>6.4</v>
      </c>
      <c r="H53" s="95"/>
    </row>
    <row r="54" spans="1:8" ht="15" x14ac:dyDescent="0.25">
      <c r="A54" s="92"/>
      <c r="B54" s="75"/>
      <c r="C54" s="323"/>
      <c r="D54" s="324"/>
      <c r="E54" s="118" t="s">
        <v>241</v>
      </c>
      <c r="F54" s="118" t="s">
        <v>242</v>
      </c>
      <c r="G54" s="118"/>
      <c r="H54" s="104"/>
    </row>
    <row r="55" spans="1:8" ht="15" x14ac:dyDescent="0.25">
      <c r="A55" s="92"/>
      <c r="B55" s="75"/>
      <c r="C55" s="325" t="s">
        <v>69</v>
      </c>
      <c r="D55" s="326"/>
      <c r="E55" s="119">
        <f>VLOOKUP($C$12,Blad2!$A$1:$Z$53,5,FALSE)</f>
        <v>9</v>
      </c>
      <c r="F55" s="119">
        <f>VLOOKUP($C$12,Blad2!$A$1:$Z$53,6,FALSE)</f>
        <v>70</v>
      </c>
      <c r="G55" s="119">
        <f>VLOOKUP($C$12,Blad2!$A$1:$Z$53,7,FALSE)</f>
        <v>12.9</v>
      </c>
      <c r="H55" s="104"/>
    </row>
    <row r="56" spans="1:8" ht="15" x14ac:dyDescent="0.25">
      <c r="A56" s="92"/>
      <c r="B56" s="75"/>
      <c r="C56" s="327" t="s">
        <v>70</v>
      </c>
      <c r="D56" s="328"/>
      <c r="E56" s="120">
        <f>VLOOKUP($C$12,Blad2!$A$1:$Z$53,8,FALSE)</f>
        <v>2</v>
      </c>
      <c r="F56" s="120">
        <f>VLOOKUP($C$12,Blad2!$A$1:$Z$53,9,FALSE)</f>
        <v>20</v>
      </c>
      <c r="G56" s="120">
        <f>VLOOKUP($C$12,Blad2!$A$1:$Z$53,10,FALSE)</f>
        <v>10</v>
      </c>
      <c r="H56" s="95"/>
    </row>
    <row r="57" spans="1:8" ht="15" x14ac:dyDescent="0.25">
      <c r="A57" s="92"/>
      <c r="B57" s="75"/>
      <c r="C57" s="325" t="s">
        <v>71</v>
      </c>
      <c r="D57" s="326"/>
      <c r="E57" s="119">
        <f>VLOOKUP($C$12,Blad2!$A$1:$Z$53,11,FALSE)</f>
        <v>0</v>
      </c>
      <c r="F57" s="119">
        <f>VLOOKUP($C$12,Blad2!$A$1:$Z$53,12,FALSE)</f>
        <v>260</v>
      </c>
      <c r="G57" s="119">
        <f>VLOOKUP($C$12,Blad2!$A$1:$Z$53,13,FALSE)</f>
        <v>0</v>
      </c>
      <c r="H57" s="104"/>
    </row>
    <row r="58" spans="1:8" ht="15" x14ac:dyDescent="0.25">
      <c r="A58" s="92"/>
      <c r="B58" s="75"/>
      <c r="C58" s="327" t="s">
        <v>72</v>
      </c>
      <c r="D58" s="328"/>
      <c r="E58" s="120">
        <f>VLOOKUP($C$12,Blad2!$A$1:$Z$53,14,FALSE)</f>
        <v>0</v>
      </c>
      <c r="F58" s="120">
        <f>VLOOKUP($C$12,Blad2!$A$1:$Z$53,15,FALSE)</f>
        <v>90</v>
      </c>
      <c r="G58" s="120">
        <f>VLOOKUP($C$12,Blad2!$A$1:$Z$53,16,FALSE)</f>
        <v>0</v>
      </c>
      <c r="H58" s="104"/>
    </row>
    <row r="59" spans="1:8" ht="15" x14ac:dyDescent="0.25">
      <c r="A59" s="92"/>
      <c r="B59" s="75"/>
      <c r="C59" s="321" t="s">
        <v>73</v>
      </c>
      <c r="D59" s="322"/>
      <c r="E59" s="120">
        <f>VLOOKUP($C$12,Blad2!$A$1:$Z$53,17,FALSE)</f>
        <v>10</v>
      </c>
      <c r="F59" s="120">
        <f>VLOOKUP($C$12,Blad2!$A$1:$Z$53,18,FALSE)</f>
        <v>50</v>
      </c>
      <c r="G59" s="120">
        <f>VLOOKUP($C$12,Blad2!$A$1:$Z$53,19,FALSE)</f>
        <v>20</v>
      </c>
      <c r="H59" s="95"/>
    </row>
    <row r="60" spans="1:8" ht="15" x14ac:dyDescent="0.25">
      <c r="A60" s="92"/>
      <c r="B60" s="75"/>
      <c r="C60" s="321" t="s">
        <v>74</v>
      </c>
      <c r="D60" s="322"/>
      <c r="E60" s="117">
        <f>VLOOKUP($C$12,Blad2!$A$1:$Z$53,20,FALSE)</f>
        <v>0.3</v>
      </c>
      <c r="F60" s="117">
        <f>VLOOKUP($C$12,Blad2!$A$1:$Z$53,21,FALSE)</f>
        <v>6</v>
      </c>
      <c r="G60" s="117">
        <f>VLOOKUP($C$12,Blad2!$A$1:$Z$53,22,FALSE)</f>
        <v>5</v>
      </c>
      <c r="H60" s="104"/>
    </row>
    <row r="61" spans="1:8" ht="15" x14ac:dyDescent="0.25">
      <c r="A61" s="97"/>
      <c r="B61" s="80"/>
      <c r="C61" s="80"/>
      <c r="D61" s="81"/>
      <c r="E61" s="82"/>
      <c r="F61" s="22"/>
      <c r="G61" s="83"/>
      <c r="H61" s="121"/>
    </row>
    <row r="62" spans="1:8" ht="15" customHeight="1" x14ac:dyDescent="0.2">
      <c r="A62" s="288"/>
      <c r="B62" s="289"/>
      <c r="C62" s="294" t="s">
        <v>42</v>
      </c>
      <c r="D62" s="294"/>
      <c r="E62" s="294"/>
      <c r="F62" s="295"/>
      <c r="G62" s="50" t="s">
        <v>40</v>
      </c>
      <c r="H62" s="122"/>
    </row>
    <row r="63" spans="1:8" ht="15" x14ac:dyDescent="0.2">
      <c r="A63" s="290"/>
      <c r="B63" s="291"/>
      <c r="C63" s="296"/>
      <c r="D63" s="296"/>
      <c r="E63" s="296"/>
      <c r="F63" s="297"/>
      <c r="G63" s="52" t="str">
        <f>G4</f>
        <v>Laksen - BRASVAR</v>
      </c>
      <c r="H63" s="123"/>
    </row>
    <row r="64" spans="1:8" ht="15" customHeight="1" x14ac:dyDescent="0.25">
      <c r="A64" s="290"/>
      <c r="B64" s="291"/>
      <c r="C64" s="296"/>
      <c r="D64" s="296"/>
      <c r="E64" s="296"/>
      <c r="F64" s="297"/>
      <c r="G64" s="54" t="str">
        <f>G5</f>
        <v>Datum: 01/01/2019</v>
      </c>
      <c r="H64" s="124"/>
    </row>
    <row r="65" spans="1:8" ht="15" customHeight="1" x14ac:dyDescent="0.25">
      <c r="A65" s="290"/>
      <c r="B65" s="291"/>
      <c r="C65" s="298"/>
      <c r="D65" s="298"/>
      <c r="E65" s="298"/>
      <c r="F65" s="299"/>
      <c r="G65" s="54" t="str">
        <f>G6</f>
        <v>Versie: 2.0</v>
      </c>
      <c r="H65" s="124"/>
    </row>
    <row r="66" spans="1:8" ht="18" x14ac:dyDescent="0.25">
      <c r="A66" s="290"/>
      <c r="B66" s="291"/>
      <c r="C66" s="300" t="s">
        <v>39</v>
      </c>
      <c r="D66" s="301"/>
      <c r="E66" s="301"/>
      <c r="F66" s="302"/>
      <c r="G66" s="54" t="s">
        <v>79</v>
      </c>
      <c r="H66" s="124"/>
    </row>
    <row r="67" spans="1:8" ht="18" customHeight="1" x14ac:dyDescent="0.25">
      <c r="A67" s="290"/>
      <c r="B67" s="291"/>
      <c r="C67" s="303" t="str">
        <f>C12</f>
        <v>Laksen - BRASVAR</v>
      </c>
      <c r="D67" s="304"/>
      <c r="E67" s="304"/>
      <c r="F67" s="305"/>
      <c r="G67" s="23"/>
      <c r="H67" s="125"/>
    </row>
    <row r="68" spans="1:8" ht="18" customHeight="1" x14ac:dyDescent="0.2">
      <c r="A68" s="292"/>
      <c r="B68" s="293"/>
      <c r="C68" s="306"/>
      <c r="D68" s="307"/>
      <c r="E68" s="307"/>
      <c r="F68" s="308"/>
      <c r="G68" s="126"/>
      <c r="H68" s="127"/>
    </row>
    <row r="69" spans="1:8" ht="15" x14ac:dyDescent="0.25">
      <c r="A69" s="75"/>
      <c r="B69" s="75"/>
      <c r="C69" s="75"/>
      <c r="D69" s="76"/>
      <c r="E69" s="72"/>
      <c r="F69" s="21"/>
      <c r="G69" s="77"/>
      <c r="H69" s="128"/>
    </row>
    <row r="70" spans="1:8" ht="15" x14ac:dyDescent="0.25">
      <c r="A70" s="101"/>
      <c r="B70" s="86"/>
      <c r="C70" s="86"/>
      <c r="D70" s="129"/>
      <c r="E70" s="102"/>
      <c r="F70" s="24"/>
      <c r="G70" s="24"/>
      <c r="H70" s="130"/>
    </row>
    <row r="71" spans="1:8" s="8" customFormat="1" ht="15" x14ac:dyDescent="0.25">
      <c r="A71" s="92"/>
      <c r="B71" s="75"/>
      <c r="C71" s="105" t="s">
        <v>76</v>
      </c>
      <c r="D71" s="106" t="s">
        <v>38</v>
      </c>
      <c r="E71" s="77" t="s">
        <v>77</v>
      </c>
      <c r="F71" s="21"/>
      <c r="G71" s="21"/>
      <c r="H71" s="104"/>
    </row>
    <row r="72" spans="1:8" s="8" customFormat="1" ht="15" x14ac:dyDescent="0.25">
      <c r="A72" s="92"/>
      <c r="B72" s="75"/>
      <c r="C72" s="90"/>
      <c r="D72" s="106" t="s">
        <v>38</v>
      </c>
      <c r="E72" s="77" t="s">
        <v>78</v>
      </c>
      <c r="F72" s="21"/>
      <c r="G72" s="77"/>
      <c r="H72" s="104"/>
    </row>
    <row r="73" spans="1:8" s="8" customFormat="1" ht="15" x14ac:dyDescent="0.25">
      <c r="A73" s="92"/>
      <c r="B73" s="75"/>
      <c r="C73" s="75"/>
      <c r="D73" s="76"/>
      <c r="E73" s="72"/>
      <c r="F73" s="21"/>
      <c r="G73" s="77"/>
      <c r="H73" s="95"/>
    </row>
    <row r="74" spans="1:8" s="8" customFormat="1" ht="15" x14ac:dyDescent="0.25">
      <c r="A74" s="92"/>
      <c r="B74" s="75"/>
      <c r="C74" s="75"/>
      <c r="D74" s="76"/>
      <c r="E74" s="72"/>
      <c r="F74" s="21"/>
      <c r="G74" s="21"/>
      <c r="H74" s="78"/>
    </row>
    <row r="75" spans="1:8" ht="15" x14ac:dyDescent="0.25">
      <c r="A75" s="92"/>
      <c r="B75" s="75"/>
      <c r="C75" s="105" t="s">
        <v>80</v>
      </c>
      <c r="D75" s="106" t="s">
        <v>38</v>
      </c>
      <c r="E75" s="131" t="s">
        <v>340</v>
      </c>
      <c r="F75" s="77" t="str">
        <f>VLOOKUP($C$12,Blad2!$A$1:$Z$53,23,FALSE)</f>
        <v>van het vlees</v>
      </c>
      <c r="G75" s="25"/>
      <c r="H75" s="95"/>
    </row>
    <row r="76" spans="1:8" ht="15" x14ac:dyDescent="0.25">
      <c r="A76" s="110"/>
      <c r="B76" s="71"/>
      <c r="C76" s="90"/>
      <c r="D76" s="106" t="s">
        <v>38</v>
      </c>
      <c r="E76" s="77" t="s">
        <v>319</v>
      </c>
      <c r="F76" s="21"/>
      <c r="G76" s="21"/>
      <c r="H76" s="95"/>
    </row>
    <row r="77" spans="1:8" ht="15" x14ac:dyDescent="0.25">
      <c r="A77" s="110"/>
      <c r="B77" s="71"/>
      <c r="C77" s="71"/>
      <c r="D77" s="106" t="s">
        <v>38</v>
      </c>
      <c r="E77" s="77" t="s">
        <v>81</v>
      </c>
      <c r="F77" s="21"/>
      <c r="G77" s="25"/>
      <c r="H77" s="95"/>
    </row>
    <row r="78" spans="1:8" ht="15" x14ac:dyDescent="0.25">
      <c r="A78" s="110"/>
      <c r="B78" s="71"/>
      <c r="C78" s="71"/>
      <c r="D78" s="106" t="s">
        <v>38</v>
      </c>
      <c r="E78" s="77" t="s">
        <v>82</v>
      </c>
      <c r="F78" s="94"/>
      <c r="G78" s="25"/>
      <c r="H78" s="95"/>
    </row>
    <row r="79" spans="1:8" ht="15" x14ac:dyDescent="0.25">
      <c r="A79" s="284"/>
      <c r="B79" s="285"/>
      <c r="C79" s="285"/>
      <c r="D79" s="106" t="s">
        <v>38</v>
      </c>
      <c r="E79" s="77" t="s">
        <v>83</v>
      </c>
      <c r="F79" s="21"/>
      <c r="G79" s="21"/>
      <c r="H79" s="78"/>
    </row>
    <row r="80" spans="1:8" ht="15" x14ac:dyDescent="0.25">
      <c r="A80" s="284"/>
      <c r="B80" s="285"/>
      <c r="C80" s="285"/>
      <c r="D80" s="76"/>
      <c r="E80" s="72"/>
      <c r="F80" s="21"/>
      <c r="G80" s="77"/>
      <c r="H80" s="132"/>
    </row>
    <row r="81" spans="1:8" ht="15" x14ac:dyDescent="0.25">
      <c r="A81" s="284"/>
      <c r="B81" s="285"/>
      <c r="C81" s="285"/>
      <c r="D81" s="76"/>
      <c r="E81" s="91"/>
      <c r="F81" s="94"/>
      <c r="G81" s="25"/>
      <c r="H81" s="133"/>
    </row>
    <row r="82" spans="1:8" ht="12.75" customHeight="1" x14ac:dyDescent="0.25">
      <c r="A82" s="92"/>
      <c r="B82" s="75"/>
      <c r="C82" s="105" t="s">
        <v>334</v>
      </c>
      <c r="D82" s="131" t="s">
        <v>285</v>
      </c>
      <c r="E82" s="77" t="str">
        <f>VLOOKUP($C$12,Blad2!$A$1:$Z$53,24,FALSE)</f>
        <v>+ 7°C</v>
      </c>
      <c r="F82" s="21"/>
      <c r="G82" s="21"/>
      <c r="H82" s="113"/>
    </row>
    <row r="83" spans="1:8" ht="12.75" customHeight="1" x14ac:dyDescent="0.25">
      <c r="A83" s="92"/>
      <c r="B83" s="75"/>
      <c r="C83" s="105"/>
      <c r="D83" s="131"/>
      <c r="E83" s="131"/>
      <c r="F83" s="21"/>
      <c r="G83" s="21"/>
      <c r="H83" s="113"/>
    </row>
    <row r="84" spans="1:8" ht="15" x14ac:dyDescent="0.25">
      <c r="A84" s="286"/>
      <c r="B84" s="287"/>
      <c r="C84" s="287"/>
      <c r="D84" s="81"/>
      <c r="E84" s="99"/>
      <c r="F84" s="135"/>
      <c r="G84" s="136"/>
      <c r="H84" s="137"/>
    </row>
    <row r="85" spans="1:8" ht="12" customHeight="1" x14ac:dyDescent="0.25">
      <c r="A85" s="101"/>
      <c r="B85" s="86"/>
      <c r="C85" s="86"/>
      <c r="D85" s="129"/>
      <c r="E85" s="102"/>
      <c r="F85" s="24"/>
      <c r="G85" s="24"/>
      <c r="H85" s="138"/>
    </row>
    <row r="86" spans="1:8" ht="12" customHeight="1" x14ac:dyDescent="0.25">
      <c r="A86" s="74" t="s">
        <v>84</v>
      </c>
      <c r="B86" s="90"/>
      <c r="C86" s="90" t="s">
        <v>86</v>
      </c>
      <c r="D86" s="76"/>
      <c r="E86" s="72"/>
      <c r="F86" s="21"/>
      <c r="G86" s="77"/>
      <c r="H86" s="115"/>
    </row>
    <row r="87" spans="1:8" ht="12" customHeight="1" x14ac:dyDescent="0.25">
      <c r="A87" s="92"/>
      <c r="B87" s="75"/>
      <c r="C87" s="90" t="s">
        <v>85</v>
      </c>
      <c r="D87" s="76"/>
      <c r="E87" s="91"/>
      <c r="F87" s="94"/>
      <c r="G87" s="25"/>
      <c r="H87" s="95"/>
    </row>
    <row r="88" spans="1:8" ht="12" customHeight="1" x14ac:dyDescent="0.25">
      <c r="A88" s="92"/>
      <c r="B88" s="75"/>
      <c r="C88" s="90" t="s">
        <v>87</v>
      </c>
      <c r="D88" s="76"/>
      <c r="E88" s="72"/>
      <c r="F88" s="21"/>
      <c r="G88" s="21"/>
      <c r="H88" s="104"/>
    </row>
    <row r="89" spans="1:8" ht="15" x14ac:dyDescent="0.25">
      <c r="A89" s="97"/>
      <c r="B89" s="80"/>
      <c r="C89" s="80"/>
      <c r="D89" s="81"/>
      <c r="E89" s="82"/>
      <c r="F89" s="22"/>
      <c r="G89" s="136"/>
      <c r="H89" s="137"/>
    </row>
    <row r="90" spans="1:8" ht="15" x14ac:dyDescent="0.25">
      <c r="A90" s="101"/>
      <c r="B90" s="86"/>
      <c r="C90" s="86"/>
      <c r="D90" s="129"/>
      <c r="E90" s="102"/>
      <c r="F90" s="24"/>
      <c r="G90" s="24"/>
      <c r="H90" s="130"/>
    </row>
    <row r="91" spans="1:8" ht="15" x14ac:dyDescent="0.25">
      <c r="A91" s="74" t="s">
        <v>88</v>
      </c>
      <c r="B91" s="75"/>
      <c r="C91" s="107" t="s">
        <v>286</v>
      </c>
      <c r="D91" s="106"/>
      <c r="E91" s="77"/>
      <c r="F91" s="21"/>
      <c r="G91" s="77"/>
      <c r="H91" s="104"/>
    </row>
    <row r="92" spans="1:8" ht="15" x14ac:dyDescent="0.25">
      <c r="A92" s="74"/>
      <c r="B92" s="75"/>
      <c r="C92" s="107" t="s">
        <v>287</v>
      </c>
      <c r="D92" s="106"/>
      <c r="E92" s="77"/>
      <c r="F92" s="21"/>
      <c r="G92" s="77"/>
      <c r="H92" s="104"/>
    </row>
    <row r="93" spans="1:8" ht="15" x14ac:dyDescent="0.25">
      <c r="A93" s="92"/>
      <c r="B93" s="75"/>
      <c r="C93" s="107" t="s">
        <v>284</v>
      </c>
      <c r="D93" s="106"/>
      <c r="E93" s="77"/>
      <c r="F93" s="21"/>
      <c r="G93" s="77"/>
      <c r="H93" s="95"/>
    </row>
    <row r="94" spans="1:8" ht="15" x14ac:dyDescent="0.25">
      <c r="A94" s="92"/>
      <c r="B94" s="75"/>
      <c r="C94" s="107" t="s">
        <v>89</v>
      </c>
      <c r="D94" s="106"/>
      <c r="E94" s="77"/>
      <c r="F94" s="21"/>
      <c r="G94" s="21"/>
      <c r="H94" s="104"/>
    </row>
    <row r="95" spans="1:8" ht="15" x14ac:dyDescent="0.25">
      <c r="A95" s="97"/>
      <c r="B95" s="80"/>
      <c r="C95" s="80"/>
      <c r="D95" s="81"/>
      <c r="E95" s="82"/>
      <c r="F95" s="22"/>
      <c r="G95" s="83"/>
      <c r="H95" s="137"/>
    </row>
    <row r="96" spans="1:8" ht="15" x14ac:dyDescent="0.25">
      <c r="A96" s="101"/>
      <c r="B96" s="86"/>
      <c r="C96" s="86"/>
      <c r="D96" s="129"/>
      <c r="E96" s="102"/>
      <c r="F96" s="24"/>
      <c r="G96" s="24"/>
      <c r="H96" s="130"/>
    </row>
    <row r="97" spans="1:8" ht="15" x14ac:dyDescent="0.25">
      <c r="A97" s="74" t="s">
        <v>104</v>
      </c>
      <c r="B97" s="75"/>
      <c r="C97" s="90" t="s">
        <v>90</v>
      </c>
      <c r="D97" s="76"/>
      <c r="E97" s="72"/>
      <c r="F97" s="21"/>
      <c r="G97" s="77"/>
      <c r="H97" s="104"/>
    </row>
    <row r="98" spans="1:8" ht="15" x14ac:dyDescent="0.25">
      <c r="A98" s="92"/>
      <c r="B98" s="75"/>
      <c r="C98" s="90" t="s">
        <v>99</v>
      </c>
      <c r="D98" s="76"/>
      <c r="E98" s="76"/>
      <c r="F98" s="25"/>
      <c r="G98" s="25"/>
      <c r="H98" s="139"/>
    </row>
    <row r="99" spans="1:8" ht="15" x14ac:dyDescent="0.25">
      <c r="A99" s="110"/>
      <c r="B99" s="71"/>
      <c r="C99" s="140" t="s">
        <v>98</v>
      </c>
      <c r="D99" s="76"/>
      <c r="E99" s="76"/>
      <c r="F99" s="25"/>
      <c r="G99" s="25"/>
      <c r="H99" s="139"/>
    </row>
    <row r="100" spans="1:8" ht="15" x14ac:dyDescent="0.25">
      <c r="A100" s="141"/>
      <c r="B100" s="142"/>
      <c r="C100" s="143"/>
      <c r="D100" s="81"/>
      <c r="E100" s="81"/>
      <c r="F100" s="136"/>
      <c r="G100" s="136"/>
      <c r="H100" s="144"/>
    </row>
    <row r="101" spans="1:8" ht="15" x14ac:dyDescent="0.25">
      <c r="A101" s="145"/>
      <c r="B101" s="146"/>
      <c r="C101" s="147"/>
      <c r="D101" s="129"/>
      <c r="E101" s="129"/>
      <c r="F101" s="67"/>
      <c r="G101" s="67"/>
      <c r="H101" s="148"/>
    </row>
    <row r="102" spans="1:8" ht="15" x14ac:dyDescent="0.25">
      <c r="A102" s="149" t="s">
        <v>105</v>
      </c>
      <c r="B102" s="71"/>
      <c r="C102" s="140"/>
      <c r="D102" s="76"/>
      <c r="E102" s="76"/>
      <c r="F102" s="25"/>
      <c r="G102" s="25"/>
      <c r="H102" s="139"/>
    </row>
    <row r="103" spans="1:8" ht="15" x14ac:dyDescent="0.25">
      <c r="A103" s="110"/>
      <c r="B103" s="71"/>
      <c r="C103" s="140"/>
      <c r="D103" s="76"/>
      <c r="E103" s="76"/>
      <c r="F103" s="25"/>
      <c r="G103" s="25"/>
      <c r="H103" s="139"/>
    </row>
    <row r="104" spans="1:8" ht="15" x14ac:dyDescent="0.25">
      <c r="A104" s="110"/>
      <c r="B104" s="140" t="s">
        <v>288</v>
      </c>
      <c r="C104" s="140"/>
      <c r="D104" s="76"/>
      <c r="E104" s="76"/>
      <c r="F104" s="25"/>
      <c r="G104" s="25"/>
      <c r="H104" s="139"/>
    </row>
    <row r="105" spans="1:8" ht="15" x14ac:dyDescent="0.25">
      <c r="A105" s="110"/>
      <c r="B105" s="140" t="s">
        <v>289</v>
      </c>
      <c r="C105" s="71"/>
      <c r="D105" s="76"/>
      <c r="E105" s="76"/>
      <c r="F105" s="25"/>
      <c r="G105" s="25"/>
      <c r="H105" s="139"/>
    </row>
    <row r="106" spans="1:8" ht="15" x14ac:dyDescent="0.25">
      <c r="A106" s="110"/>
      <c r="B106" s="140"/>
      <c r="C106" s="71"/>
      <c r="D106" s="76"/>
      <c r="E106" s="76"/>
      <c r="F106" s="25"/>
      <c r="G106" s="25"/>
      <c r="H106" s="139"/>
    </row>
    <row r="107" spans="1:8" ht="15" x14ac:dyDescent="0.25">
      <c r="A107" s="110"/>
      <c r="B107" s="140" t="s">
        <v>100</v>
      </c>
      <c r="C107" s="71"/>
      <c r="D107" s="76"/>
      <c r="E107" s="76"/>
      <c r="F107" s="25"/>
      <c r="G107" s="25"/>
      <c r="H107" s="139"/>
    </row>
    <row r="108" spans="1:8" ht="15" x14ac:dyDescent="0.25">
      <c r="A108" s="110"/>
      <c r="B108" s="140" t="s">
        <v>102</v>
      </c>
      <c r="C108" s="71"/>
      <c r="D108" s="76"/>
      <c r="E108" s="76"/>
      <c r="F108" s="25"/>
      <c r="G108" s="25"/>
      <c r="H108" s="139"/>
    </row>
    <row r="109" spans="1:8" ht="15" x14ac:dyDescent="0.25">
      <c r="A109" s="110"/>
      <c r="B109" s="140" t="s">
        <v>101</v>
      </c>
      <c r="C109" s="71"/>
      <c r="D109" s="76"/>
      <c r="E109" s="76"/>
      <c r="F109" s="25"/>
      <c r="G109" s="25"/>
      <c r="H109" s="139"/>
    </row>
    <row r="110" spans="1:8" ht="15" x14ac:dyDescent="0.25">
      <c r="A110" s="141"/>
      <c r="B110" s="142"/>
      <c r="C110" s="142"/>
      <c r="D110" s="81"/>
      <c r="E110" s="81"/>
      <c r="F110" s="136"/>
      <c r="G110" s="136"/>
      <c r="H110" s="144"/>
    </row>
    <row r="111" spans="1:8" ht="15" x14ac:dyDescent="0.25">
      <c r="A111" s="145"/>
      <c r="B111" s="146"/>
      <c r="C111" s="146"/>
      <c r="D111" s="129"/>
      <c r="E111" s="129"/>
      <c r="F111" s="67"/>
      <c r="G111" s="67"/>
      <c r="H111" s="148"/>
    </row>
    <row r="112" spans="1:8" ht="14.25" x14ac:dyDescent="0.2">
      <c r="A112" s="149" t="s">
        <v>91</v>
      </c>
      <c r="B112" s="140"/>
      <c r="C112" s="140" t="s">
        <v>292</v>
      </c>
      <c r="D112" s="76" t="str">
        <f>VLOOKUP($C$12,Blad2!$A$1:$Z$53,25,FALSE)</f>
        <v>+ 7°C</v>
      </c>
      <c r="E112" s="131"/>
      <c r="F112" s="25"/>
      <c r="G112" s="25"/>
      <c r="H112" s="150"/>
    </row>
    <row r="113" spans="1:8" ht="14.25" x14ac:dyDescent="0.2">
      <c r="A113" s="149"/>
      <c r="B113" s="140"/>
      <c r="C113" s="140" t="s">
        <v>103</v>
      </c>
      <c r="D113" s="76">
        <f>VLOOKUP($C$12,Blad2!$A$1:$Z$53,26,FALSE)</f>
        <v>6</v>
      </c>
      <c r="E113" s="77" t="s">
        <v>283</v>
      </c>
      <c r="F113" s="25"/>
      <c r="G113" s="25"/>
      <c r="H113" s="150"/>
    </row>
    <row r="114" spans="1:8" ht="14.25" x14ac:dyDescent="0.2">
      <c r="A114" s="149"/>
      <c r="B114" s="140"/>
      <c r="C114" s="140" t="s">
        <v>282</v>
      </c>
      <c r="D114" s="76">
        <f>VLOOKUP($C$12,Blad2!$A$1:$AA$53,27,FALSE)</f>
        <v>14</v>
      </c>
      <c r="E114" s="77" t="s">
        <v>283</v>
      </c>
      <c r="F114" s="25"/>
      <c r="G114" s="25"/>
      <c r="H114" s="150"/>
    </row>
    <row r="115" spans="1:8" ht="14.25" x14ac:dyDescent="0.2">
      <c r="A115" s="79"/>
      <c r="B115" s="151"/>
      <c r="C115" s="151"/>
      <c r="D115" s="81"/>
      <c r="E115" s="81"/>
      <c r="F115" s="136"/>
      <c r="G115" s="83"/>
      <c r="H115" s="152"/>
    </row>
    <row r="116" spans="1:8" ht="14.25" x14ac:dyDescent="0.2">
      <c r="A116" s="85"/>
      <c r="B116" s="153"/>
      <c r="C116" s="153"/>
      <c r="D116" s="129"/>
      <c r="E116" s="87"/>
      <c r="F116" s="88"/>
      <c r="G116" s="67"/>
      <c r="H116" s="154"/>
    </row>
    <row r="117" spans="1:8" ht="14.25" x14ac:dyDescent="0.2">
      <c r="A117" s="74" t="s">
        <v>92</v>
      </c>
      <c r="B117" s="90"/>
      <c r="C117" s="90" t="s">
        <v>93</v>
      </c>
      <c r="D117" s="76"/>
      <c r="E117" s="76"/>
      <c r="F117" s="25"/>
      <c r="G117" s="25"/>
      <c r="H117" s="155"/>
    </row>
    <row r="118" spans="1:8" ht="14.25" x14ac:dyDescent="0.2">
      <c r="A118" s="74"/>
      <c r="B118" s="90"/>
      <c r="C118" s="90" t="s">
        <v>94</v>
      </c>
      <c r="D118" s="76"/>
      <c r="E118" s="76"/>
      <c r="F118" s="25"/>
      <c r="G118" s="77"/>
      <c r="H118" s="156"/>
    </row>
    <row r="119" spans="1:8" ht="14.25" x14ac:dyDescent="0.2">
      <c r="A119" s="74"/>
      <c r="B119" s="90"/>
      <c r="C119" s="140" t="s">
        <v>95</v>
      </c>
      <c r="D119" s="76"/>
      <c r="E119" s="91"/>
      <c r="F119" s="94"/>
      <c r="G119" s="25"/>
      <c r="H119" s="157"/>
    </row>
    <row r="120" spans="1:8" ht="14.25" x14ac:dyDescent="0.2">
      <c r="A120" s="74"/>
      <c r="B120" s="90"/>
      <c r="C120" s="90" t="s">
        <v>96</v>
      </c>
      <c r="D120" s="76"/>
      <c r="E120" s="76"/>
      <c r="F120" s="25"/>
      <c r="G120" s="25"/>
      <c r="H120" s="158"/>
    </row>
    <row r="121" spans="1:8" ht="14.25" x14ac:dyDescent="0.2">
      <c r="A121" s="74"/>
      <c r="B121" s="90"/>
      <c r="C121" s="90"/>
      <c r="D121" s="76"/>
      <c r="E121" s="76"/>
      <c r="F121" s="25"/>
      <c r="G121" s="77"/>
      <c r="H121" s="158"/>
    </row>
    <row r="122" spans="1:8" ht="14.25" x14ac:dyDescent="0.2">
      <c r="A122" s="79"/>
      <c r="B122" s="151"/>
      <c r="C122" s="151"/>
      <c r="D122" s="81"/>
      <c r="E122" s="99"/>
      <c r="F122" s="135"/>
      <c r="G122" s="136"/>
      <c r="H122" s="159"/>
    </row>
  </sheetData>
  <protectedRanges>
    <protectedRange sqref="C12" name="Bereik1"/>
  </protectedRanges>
  <dataConsolidate/>
  <mergeCells count="23">
    <mergeCell ref="A79:C79"/>
    <mergeCell ref="A80:C80"/>
    <mergeCell ref="A81:C81"/>
    <mergeCell ref="A84:C84"/>
    <mergeCell ref="C59:D59"/>
    <mergeCell ref="C60:D60"/>
    <mergeCell ref="A62:B68"/>
    <mergeCell ref="C62:F65"/>
    <mergeCell ref="C66:F66"/>
    <mergeCell ref="C67:F67"/>
    <mergeCell ref="C68:F68"/>
    <mergeCell ref="C58:D58"/>
    <mergeCell ref="A3:B9"/>
    <mergeCell ref="C3:F6"/>
    <mergeCell ref="C7:F7"/>
    <mergeCell ref="C8:F8"/>
    <mergeCell ref="C9:F9"/>
    <mergeCell ref="C52:D52"/>
    <mergeCell ref="C53:D53"/>
    <mergeCell ref="C54:D54"/>
    <mergeCell ref="C55:D55"/>
    <mergeCell ref="C56:D56"/>
    <mergeCell ref="C57:D57"/>
  </mergeCells>
  <dataValidations count="1">
    <dataValidation type="list" allowBlank="1" showInputMessage="1" showErrorMessage="1" sqref="G67 G22 G18:G19 G51 G70:G71 G12 G45 G36 G117 G48 G15 G74 G85 G96 G79 G94 G90 G82:G83 G88 G120">
      <formula1>$A$1:$A$42</formula1>
    </dataValidation>
  </dataValidations>
  <hyperlinks>
    <hyperlink ref="C18" r:id="rId1"/>
  </hyperlinks>
  <pageMargins left="0.70866141732283461" right="0.70866141732283461" top="0.74803149606299213" bottom="0.74803149606299213" header="0.31496062992125984" footer="0.31496062992125984"/>
  <pageSetup paperSize="9" scale="82" orientation="portrait" r:id="rId2"/>
  <headerFooter alignWithMargins="0"/>
  <rowBreaks count="1" manualBreakCount="1">
    <brk id="61" max="7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Blad2!$A$3:$A$53</xm:f>
          </x14:formula1>
          <xm:sqref>C12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3:H122"/>
  <sheetViews>
    <sheetView view="pageBreakPreview" zoomScale="115" zoomScaleNormal="100" zoomScaleSheetLayoutView="115" workbookViewId="0">
      <selection activeCell="E15" sqref="E15"/>
    </sheetView>
  </sheetViews>
  <sheetFormatPr defaultRowHeight="12.75" x14ac:dyDescent="0.2"/>
  <cols>
    <col min="1" max="1" width="8.7109375" customWidth="1"/>
    <col min="2" max="2" width="16.7109375" customWidth="1"/>
    <col min="3" max="3" width="20.7109375" style="19" customWidth="1"/>
    <col min="4" max="4" width="5.85546875" style="20" customWidth="1"/>
    <col min="5" max="5" width="15.85546875" style="1" customWidth="1"/>
    <col min="6" max="6" width="14.7109375" customWidth="1"/>
    <col min="7" max="7" width="16.85546875" customWidth="1"/>
    <col min="8" max="8" width="8.7109375" style="4" customWidth="1"/>
    <col min="9" max="25" width="18.28515625" customWidth="1"/>
  </cols>
  <sheetData>
    <row r="3" spans="1:8" ht="15" x14ac:dyDescent="0.2">
      <c r="A3" s="309"/>
      <c r="B3" s="310"/>
      <c r="C3" s="315" t="s">
        <v>42</v>
      </c>
      <c r="D3" s="294"/>
      <c r="E3" s="294"/>
      <c r="F3" s="295"/>
      <c r="G3" s="50" t="s">
        <v>296</v>
      </c>
      <c r="H3" s="51"/>
    </row>
    <row r="4" spans="1:8" ht="15" customHeight="1" x14ac:dyDescent="0.2">
      <c r="A4" s="311"/>
      <c r="B4" s="312"/>
      <c r="C4" s="316"/>
      <c r="D4" s="296"/>
      <c r="E4" s="296"/>
      <c r="F4" s="297"/>
      <c r="G4" s="52" t="str">
        <f>C8</f>
        <v>Poten achter - VITA</v>
      </c>
      <c r="H4" s="53"/>
    </row>
    <row r="5" spans="1:8" ht="15" customHeight="1" x14ac:dyDescent="0.2">
      <c r="A5" s="311"/>
      <c r="B5" s="312"/>
      <c r="C5" s="316"/>
      <c r="D5" s="296"/>
      <c r="E5" s="296"/>
      <c r="F5" s="297"/>
      <c r="G5" s="179" t="str">
        <f>VLOOKUP($C$13,Blad3!$A$1:$AD$52,29,FALSE)</f>
        <v>Datum: 01/01/2019</v>
      </c>
      <c r="H5" s="55"/>
    </row>
    <row r="6" spans="1:8" ht="15" x14ac:dyDescent="0.2">
      <c r="A6" s="311"/>
      <c r="B6" s="312"/>
      <c r="C6" s="317"/>
      <c r="D6" s="298"/>
      <c r="E6" s="298"/>
      <c r="F6" s="299"/>
      <c r="G6" s="179" t="str">
        <f>VLOOKUP($C$13,Blad3!$A$1:$AD$52,28,FALSE)</f>
        <v>Versie: 2.0</v>
      </c>
      <c r="H6" s="55"/>
    </row>
    <row r="7" spans="1:8" ht="18" x14ac:dyDescent="0.25">
      <c r="A7" s="311"/>
      <c r="B7" s="312"/>
      <c r="C7" s="300" t="s">
        <v>270</v>
      </c>
      <c r="D7" s="301"/>
      <c r="E7" s="301"/>
      <c r="F7" s="302"/>
      <c r="G7" s="54" t="s">
        <v>41</v>
      </c>
      <c r="H7" s="55"/>
    </row>
    <row r="8" spans="1:8" ht="18" x14ac:dyDescent="0.25">
      <c r="A8" s="311"/>
      <c r="B8" s="312"/>
      <c r="C8" s="303" t="str">
        <f>C13</f>
        <v>Poten achter - VITA</v>
      </c>
      <c r="D8" s="304"/>
      <c r="E8" s="304"/>
      <c r="F8" s="305"/>
      <c r="G8" s="54"/>
      <c r="H8" s="55"/>
    </row>
    <row r="9" spans="1:8" ht="18" x14ac:dyDescent="0.25">
      <c r="A9" s="313"/>
      <c r="B9" s="314"/>
      <c r="C9" s="318"/>
      <c r="D9" s="319"/>
      <c r="E9" s="319"/>
      <c r="F9" s="320"/>
      <c r="G9" s="56"/>
      <c r="H9" s="57"/>
    </row>
    <row r="10" spans="1:8" ht="15" x14ac:dyDescent="0.25">
      <c r="A10" s="58"/>
      <c r="B10" s="58"/>
      <c r="C10" s="59"/>
      <c r="D10" s="60"/>
      <c r="E10" s="61"/>
      <c r="F10" s="61"/>
      <c r="G10" s="62"/>
      <c r="H10" s="61"/>
    </row>
    <row r="11" spans="1:8" ht="15" x14ac:dyDescent="0.25">
      <c r="A11" s="58"/>
      <c r="B11" s="58"/>
      <c r="C11" s="59"/>
      <c r="D11" s="60"/>
      <c r="E11" s="61"/>
      <c r="F11" s="61"/>
      <c r="G11" s="62"/>
      <c r="H11" s="61"/>
    </row>
    <row r="12" spans="1:8" ht="15" x14ac:dyDescent="0.25">
      <c r="A12" s="63"/>
      <c r="B12" s="24"/>
      <c r="C12" s="64"/>
      <c r="D12" s="65"/>
      <c r="E12" s="66"/>
      <c r="F12" s="67"/>
      <c r="G12" s="67"/>
      <c r="H12" s="68"/>
    </row>
    <row r="13" spans="1:8" ht="15" x14ac:dyDescent="0.25">
      <c r="A13" s="69" t="s">
        <v>45</v>
      </c>
      <c r="B13" s="70"/>
      <c r="C13" s="70" t="s">
        <v>167</v>
      </c>
      <c r="D13" s="71"/>
      <c r="E13" s="72"/>
      <c r="F13" s="21"/>
      <c r="G13" s="21"/>
      <c r="H13" s="73"/>
    </row>
    <row r="14" spans="1:8" ht="15" x14ac:dyDescent="0.25">
      <c r="A14" s="74"/>
      <c r="B14" s="75"/>
      <c r="C14" s="75"/>
      <c r="D14" s="76"/>
      <c r="E14" s="72"/>
      <c r="F14" s="21"/>
      <c r="G14" s="77"/>
      <c r="H14" s="78"/>
    </row>
    <row r="15" spans="1:8" ht="15" x14ac:dyDescent="0.25">
      <c r="A15" s="79"/>
      <c r="B15" s="80"/>
      <c r="C15" s="80"/>
      <c r="D15" s="81"/>
      <c r="E15" s="82"/>
      <c r="F15" s="22"/>
      <c r="G15" s="83"/>
      <c r="H15" s="84"/>
    </row>
    <row r="16" spans="1:8" ht="15" x14ac:dyDescent="0.25">
      <c r="A16" s="85"/>
      <c r="B16" s="86"/>
      <c r="C16" s="86"/>
      <c r="D16" s="87"/>
      <c r="E16" s="87"/>
      <c r="F16" s="88"/>
      <c r="G16" s="67"/>
      <c r="H16" s="89"/>
    </row>
    <row r="17" spans="1:8" ht="15" x14ac:dyDescent="0.25">
      <c r="A17" s="74" t="s">
        <v>44</v>
      </c>
      <c r="B17" s="75"/>
      <c r="C17" s="90" t="s">
        <v>46</v>
      </c>
      <c r="D17" s="91"/>
      <c r="E17" s="76"/>
      <c r="F17" s="25"/>
      <c r="G17" s="21"/>
      <c r="H17" s="78"/>
    </row>
    <row r="18" spans="1:8" ht="15" x14ac:dyDescent="0.25">
      <c r="A18" s="92"/>
      <c r="B18" s="75"/>
      <c r="C18" s="90" t="s">
        <v>47</v>
      </c>
      <c r="D18" s="91"/>
      <c r="E18" s="76"/>
      <c r="F18" s="25"/>
      <c r="H18" s="78"/>
    </row>
    <row r="19" spans="1:8" ht="15" x14ac:dyDescent="0.25">
      <c r="A19" s="92"/>
      <c r="B19" s="75"/>
      <c r="C19" s="90" t="s">
        <v>48</v>
      </c>
      <c r="D19" s="93" t="s">
        <v>49</v>
      </c>
      <c r="E19" s="91"/>
      <c r="F19" s="94"/>
      <c r="G19" s="25"/>
      <c r="H19" s="95"/>
    </row>
    <row r="20" spans="1:8" ht="15" x14ac:dyDescent="0.25">
      <c r="A20" s="92"/>
      <c r="B20" s="75"/>
      <c r="C20" s="96" t="s">
        <v>50</v>
      </c>
      <c r="D20" s="91"/>
      <c r="E20" s="72"/>
      <c r="F20" s="21"/>
      <c r="G20" s="21"/>
      <c r="H20" s="73"/>
    </row>
    <row r="21" spans="1:8" ht="15" x14ac:dyDescent="0.25">
      <c r="A21" s="97"/>
      <c r="B21" s="80"/>
      <c r="C21" s="98"/>
      <c r="D21" s="99"/>
      <c r="E21" s="82"/>
      <c r="F21" s="22"/>
      <c r="G21" s="22"/>
      <c r="H21" s="100"/>
    </row>
    <row r="22" spans="1:8" ht="15" x14ac:dyDescent="0.25">
      <c r="A22" s="101"/>
      <c r="B22" s="86"/>
      <c r="C22" s="86"/>
      <c r="D22" s="87"/>
      <c r="E22" s="102"/>
      <c r="F22" s="24"/>
      <c r="G22" s="65"/>
      <c r="H22" s="103"/>
    </row>
    <row r="23" spans="1:8" ht="15" x14ac:dyDescent="0.25">
      <c r="A23" s="74" t="s">
        <v>51</v>
      </c>
      <c r="B23" s="90"/>
      <c r="C23" s="75"/>
      <c r="D23" s="91"/>
      <c r="E23" s="91"/>
      <c r="F23" s="94"/>
      <c r="G23" s="25"/>
      <c r="H23" s="95"/>
    </row>
    <row r="24" spans="1:8" ht="15" x14ac:dyDescent="0.25">
      <c r="A24" s="74"/>
      <c r="B24" s="90"/>
      <c r="C24" s="75"/>
      <c r="D24" s="76"/>
      <c r="E24" s="72"/>
      <c r="F24" s="21"/>
      <c r="G24" s="21"/>
      <c r="H24" s="104"/>
    </row>
    <row r="25" spans="1:8" ht="15" x14ac:dyDescent="0.25">
      <c r="A25" s="74"/>
      <c r="B25" s="90" t="s">
        <v>52</v>
      </c>
      <c r="C25" s="75"/>
      <c r="D25" s="76"/>
      <c r="E25" s="72"/>
      <c r="F25" s="21"/>
      <c r="G25" s="77"/>
      <c r="H25" s="104"/>
    </row>
    <row r="26" spans="1:8" ht="15" x14ac:dyDescent="0.25">
      <c r="A26" s="74"/>
      <c r="B26" s="90" t="s">
        <v>53</v>
      </c>
      <c r="C26" s="75"/>
      <c r="D26" s="76"/>
      <c r="E26" s="72"/>
      <c r="F26" s="21"/>
      <c r="G26" s="25"/>
      <c r="H26" s="95"/>
    </row>
    <row r="27" spans="1:8" ht="15" x14ac:dyDescent="0.25">
      <c r="A27" s="74"/>
      <c r="B27" s="90"/>
      <c r="C27" s="75"/>
      <c r="D27" s="76"/>
      <c r="E27" s="72"/>
      <c r="F27" s="21"/>
      <c r="G27" s="25"/>
      <c r="H27" s="95"/>
    </row>
    <row r="28" spans="1:8" ht="15" x14ac:dyDescent="0.25">
      <c r="A28" s="92"/>
      <c r="B28" s="75"/>
      <c r="C28" s="75"/>
      <c r="D28" s="76"/>
      <c r="E28" s="72"/>
      <c r="F28" s="21"/>
      <c r="G28" s="21"/>
      <c r="H28" s="104"/>
    </row>
    <row r="29" spans="1:8" ht="15" x14ac:dyDescent="0.25">
      <c r="A29" s="92"/>
      <c r="B29" s="75"/>
      <c r="C29" s="105" t="s">
        <v>55</v>
      </c>
      <c r="D29" s="106" t="s">
        <v>38</v>
      </c>
      <c r="E29" s="107" t="s">
        <v>60</v>
      </c>
      <c r="F29" s="21"/>
      <c r="G29" s="77"/>
      <c r="H29" s="104"/>
    </row>
    <row r="30" spans="1:8" ht="15" x14ac:dyDescent="0.25">
      <c r="A30" s="92"/>
      <c r="B30" s="75"/>
      <c r="C30" s="90"/>
      <c r="D30" s="106" t="s">
        <v>38</v>
      </c>
      <c r="E30" s="108" t="s">
        <v>339</v>
      </c>
      <c r="F30" s="21"/>
      <c r="G30" s="77"/>
      <c r="H30" s="95"/>
    </row>
    <row r="31" spans="1:8" ht="15" x14ac:dyDescent="0.25">
      <c r="A31" s="92"/>
      <c r="B31" s="75"/>
      <c r="C31" s="90"/>
      <c r="D31" s="106"/>
      <c r="E31" s="108"/>
      <c r="F31" s="21"/>
      <c r="G31" s="77"/>
      <c r="H31" s="95"/>
    </row>
    <row r="32" spans="1:8" ht="15" x14ac:dyDescent="0.25">
      <c r="A32" s="92"/>
      <c r="B32" s="75"/>
      <c r="C32" s="90"/>
      <c r="D32" s="106"/>
      <c r="E32" s="109"/>
      <c r="F32" s="21"/>
      <c r="G32" s="21"/>
      <c r="H32" s="95"/>
    </row>
    <row r="33" spans="1:8" ht="15" x14ac:dyDescent="0.25">
      <c r="A33" s="92"/>
      <c r="B33" s="75"/>
      <c r="C33" s="105" t="s">
        <v>54</v>
      </c>
      <c r="D33" s="106" t="s">
        <v>38</v>
      </c>
      <c r="E33" s="107" t="s">
        <v>62</v>
      </c>
      <c r="F33" s="21"/>
      <c r="G33" s="77"/>
      <c r="H33" s="95"/>
    </row>
    <row r="34" spans="1:8" ht="15" x14ac:dyDescent="0.25">
      <c r="A34" s="92"/>
      <c r="B34" s="75"/>
      <c r="C34" s="90"/>
      <c r="D34" s="106" t="s">
        <v>38</v>
      </c>
      <c r="E34" s="108" t="s">
        <v>63</v>
      </c>
      <c r="F34" s="21"/>
      <c r="G34" s="77"/>
      <c r="H34" s="95"/>
    </row>
    <row r="35" spans="1:8" ht="15" x14ac:dyDescent="0.25">
      <c r="A35" s="92"/>
      <c r="B35" s="75"/>
      <c r="C35" s="90"/>
      <c r="D35" s="106"/>
      <c r="E35" s="108"/>
      <c r="F35" s="21"/>
      <c r="G35" s="77"/>
      <c r="H35" s="95"/>
    </row>
    <row r="36" spans="1:8" ht="15" x14ac:dyDescent="0.25">
      <c r="A36" s="92"/>
      <c r="B36" s="75"/>
      <c r="C36" s="90"/>
      <c r="D36" s="109"/>
      <c r="E36" s="72"/>
      <c r="F36" s="21"/>
      <c r="G36" s="21"/>
      <c r="H36" s="104"/>
    </row>
    <row r="37" spans="1:8" ht="15" x14ac:dyDescent="0.25">
      <c r="A37" s="92"/>
      <c r="B37" s="75"/>
      <c r="C37" s="105" t="s">
        <v>56</v>
      </c>
      <c r="D37" s="76"/>
      <c r="E37" s="72"/>
      <c r="F37" s="21"/>
      <c r="G37" s="77"/>
      <c r="H37" s="104"/>
    </row>
    <row r="38" spans="1:8" ht="15" x14ac:dyDescent="0.25">
      <c r="A38" s="92"/>
      <c r="B38" s="75"/>
      <c r="C38" s="75"/>
      <c r="D38" s="76"/>
      <c r="E38" s="72"/>
      <c r="F38" s="21"/>
      <c r="G38" s="25"/>
      <c r="H38" s="95"/>
    </row>
    <row r="39" spans="1:8" ht="15" x14ac:dyDescent="0.25">
      <c r="A39" s="92"/>
      <c r="B39" s="75"/>
      <c r="C39" s="75"/>
      <c r="D39" s="106" t="s">
        <v>38</v>
      </c>
      <c r="E39" s="107" t="s">
        <v>318</v>
      </c>
      <c r="F39" s="21"/>
      <c r="G39" s="21"/>
      <c r="H39" s="104"/>
    </row>
    <row r="40" spans="1:8" ht="15" x14ac:dyDescent="0.25">
      <c r="A40" s="110"/>
      <c r="B40" s="71"/>
      <c r="C40" s="71"/>
      <c r="D40" s="106" t="s">
        <v>38</v>
      </c>
      <c r="E40" s="108" t="s">
        <v>317</v>
      </c>
      <c r="F40" s="21"/>
      <c r="G40" s="25"/>
      <c r="H40" s="104"/>
    </row>
    <row r="41" spans="1:8" ht="15" x14ac:dyDescent="0.25">
      <c r="A41" s="110"/>
      <c r="B41" s="71"/>
      <c r="C41" s="71"/>
      <c r="D41" s="106" t="s">
        <v>38</v>
      </c>
      <c r="E41" s="107" t="s">
        <v>64</v>
      </c>
      <c r="F41" s="21"/>
      <c r="G41" s="25"/>
      <c r="H41" s="95"/>
    </row>
    <row r="42" spans="1:8" ht="17.25" x14ac:dyDescent="0.25">
      <c r="A42" s="92"/>
      <c r="B42" s="75"/>
      <c r="C42" s="75"/>
      <c r="D42" s="106" t="s">
        <v>38</v>
      </c>
      <c r="E42" s="108" t="s">
        <v>97</v>
      </c>
      <c r="F42" s="21"/>
      <c r="G42" s="21"/>
      <c r="H42" s="78"/>
    </row>
    <row r="43" spans="1:8" ht="12" customHeight="1" x14ac:dyDescent="0.25">
      <c r="A43" s="92"/>
      <c r="B43" s="75"/>
      <c r="C43" s="75"/>
      <c r="D43" s="106" t="s">
        <v>38</v>
      </c>
      <c r="E43" s="108" t="s">
        <v>323</v>
      </c>
      <c r="F43" s="21"/>
      <c r="G43" s="77"/>
      <c r="H43" s="111"/>
    </row>
    <row r="44" spans="1:8" ht="15" x14ac:dyDescent="0.25">
      <c r="A44" s="92"/>
      <c r="B44" s="75"/>
      <c r="C44" s="75"/>
      <c r="D44" s="76"/>
      <c r="E44" s="91"/>
      <c r="F44" s="94"/>
      <c r="G44" s="25"/>
      <c r="H44" s="78"/>
    </row>
    <row r="45" spans="1:8" ht="15" x14ac:dyDescent="0.25">
      <c r="A45" s="92"/>
      <c r="B45" s="75"/>
      <c r="C45" s="112" t="s">
        <v>57</v>
      </c>
      <c r="D45" s="76"/>
      <c r="E45" s="72"/>
      <c r="F45" s="21"/>
      <c r="G45" s="21"/>
      <c r="H45" s="113"/>
    </row>
    <row r="46" spans="1:8" ht="15" x14ac:dyDescent="0.25">
      <c r="A46" s="92"/>
      <c r="B46" s="75"/>
      <c r="C46" s="75"/>
      <c r="D46" s="76"/>
      <c r="E46" s="72"/>
      <c r="F46" s="21"/>
      <c r="G46" s="77"/>
      <c r="H46" s="114"/>
    </row>
    <row r="47" spans="1:8" ht="15" x14ac:dyDescent="0.25">
      <c r="A47" s="110"/>
      <c r="B47" s="71"/>
      <c r="C47" s="71"/>
      <c r="D47" s="76"/>
      <c r="E47" s="72"/>
      <c r="F47" s="21"/>
      <c r="G47" s="77"/>
      <c r="H47" s="114"/>
    </row>
    <row r="48" spans="1:8" ht="15" x14ac:dyDescent="0.25">
      <c r="A48" s="92"/>
      <c r="B48" s="75"/>
      <c r="C48" s="105" t="s">
        <v>58</v>
      </c>
      <c r="D48" s="108" t="s">
        <v>59</v>
      </c>
      <c r="E48" s="91"/>
      <c r="F48" s="94"/>
      <c r="G48" s="25"/>
      <c r="H48" s="95"/>
    </row>
    <row r="49" spans="1:8" ht="15" x14ac:dyDescent="0.25">
      <c r="A49" s="92"/>
      <c r="B49" s="75"/>
      <c r="C49" s="105"/>
      <c r="D49" s="108"/>
      <c r="E49" s="91"/>
      <c r="F49" s="94"/>
      <c r="G49" s="25"/>
      <c r="H49" s="95"/>
    </row>
    <row r="50" spans="1:8" ht="15" x14ac:dyDescent="0.25">
      <c r="A50" s="92"/>
      <c r="B50" s="75"/>
      <c r="C50" s="75"/>
      <c r="D50" s="76"/>
      <c r="E50" s="72"/>
      <c r="F50" s="21"/>
      <c r="G50" s="21"/>
      <c r="H50" s="115"/>
    </row>
    <row r="51" spans="1:8" ht="15" x14ac:dyDescent="0.25">
      <c r="A51" s="92"/>
      <c r="B51" s="75"/>
      <c r="C51" s="323"/>
      <c r="D51" s="324"/>
      <c r="E51" s="116" t="s">
        <v>66</v>
      </c>
      <c r="F51" s="116" t="s">
        <v>67</v>
      </c>
      <c r="G51" s="116" t="s">
        <v>68</v>
      </c>
      <c r="H51" s="115"/>
    </row>
    <row r="52" spans="1:8" ht="15" x14ac:dyDescent="0.25">
      <c r="A52" s="92"/>
      <c r="B52" s="75"/>
      <c r="C52" s="321" t="s">
        <v>65</v>
      </c>
      <c r="D52" s="322"/>
      <c r="E52" s="117" t="str">
        <f>VLOOKUP($C$13,Blad3!$A$1:$Z$52,2,FALSE)</f>
        <v>212 / 886</v>
      </c>
      <c r="F52" s="117" t="str">
        <f>VLOOKUP($C$13,Blad3!$A$1:$Z$52,3,FALSE)</f>
        <v>2000 / 8400</v>
      </c>
      <c r="G52" s="117">
        <f>VLOOKUP($C$13,Blad3!$A$1:$Z$52,4,FALSE)</f>
        <v>10.6</v>
      </c>
      <c r="H52" s="95"/>
    </row>
    <row r="53" spans="1:8" ht="15" x14ac:dyDescent="0.25">
      <c r="A53" s="92"/>
      <c r="B53" s="75"/>
      <c r="C53" s="323"/>
      <c r="D53" s="324"/>
      <c r="E53" s="118" t="s">
        <v>241</v>
      </c>
      <c r="F53" s="118" t="s">
        <v>242</v>
      </c>
      <c r="G53" s="118"/>
      <c r="H53" s="104"/>
    </row>
    <row r="54" spans="1:8" ht="15" x14ac:dyDescent="0.25">
      <c r="A54" s="92"/>
      <c r="B54" s="75"/>
      <c r="C54" s="325" t="s">
        <v>69</v>
      </c>
      <c r="D54" s="326"/>
      <c r="E54" s="119">
        <f>VLOOKUP($C$13,Blad3!$A$1:$Z$52,5,FALSE)</f>
        <v>13</v>
      </c>
      <c r="F54" s="119">
        <f>VLOOKUP($C$13,Blad3!$A$1:$Z$52,6,FALSE)</f>
        <v>70</v>
      </c>
      <c r="G54" s="119">
        <f>VLOOKUP($C$13,Blad3!$A$1:$Z$52,7,FALSE)</f>
        <v>18.600000000000001</v>
      </c>
      <c r="H54" s="104"/>
    </row>
    <row r="55" spans="1:8" ht="15" x14ac:dyDescent="0.25">
      <c r="A55" s="92"/>
      <c r="B55" s="75"/>
      <c r="C55" s="327" t="s">
        <v>70</v>
      </c>
      <c r="D55" s="328"/>
      <c r="E55" s="120">
        <f>VLOOKUP($C$13,Blad3!$A$1:$Z$52,8,FALSE)</f>
        <v>4</v>
      </c>
      <c r="F55" s="120">
        <f>VLOOKUP($C$13,Blad3!$A$1:$Z$52,9,FALSE)</f>
        <v>20</v>
      </c>
      <c r="G55" s="120">
        <f>VLOOKUP($C$13,Blad3!$A$1:$Z$52,10,FALSE)</f>
        <v>20</v>
      </c>
      <c r="H55" s="95"/>
    </row>
    <row r="56" spans="1:8" ht="15" x14ac:dyDescent="0.25">
      <c r="A56" s="92"/>
      <c r="B56" s="75"/>
      <c r="C56" s="325" t="s">
        <v>71</v>
      </c>
      <c r="D56" s="326"/>
      <c r="E56" s="119">
        <f>VLOOKUP($C$13,Blad3!$A$1:$Z$52,11,FALSE)</f>
        <v>0</v>
      </c>
      <c r="F56" s="119">
        <f>VLOOKUP($C$13,Blad3!$A$1:$Z$52,12,FALSE)</f>
        <v>260</v>
      </c>
      <c r="G56" s="119">
        <f>VLOOKUP($C$13,Blad3!$A$1:$Z$52,13,FALSE)</f>
        <v>0</v>
      </c>
      <c r="H56" s="104"/>
    </row>
    <row r="57" spans="1:8" ht="15" x14ac:dyDescent="0.25">
      <c r="A57" s="92"/>
      <c r="B57" s="75"/>
      <c r="C57" s="327" t="s">
        <v>72</v>
      </c>
      <c r="D57" s="328"/>
      <c r="E57" s="120">
        <f>VLOOKUP($C$13,Blad3!$A$1:$Z$52,14,FALSE)</f>
        <v>0</v>
      </c>
      <c r="F57" s="120">
        <f>VLOOKUP($C$13,Blad3!$A$1:$Z$52,15,FALSE)</f>
        <v>90</v>
      </c>
      <c r="G57" s="120">
        <f>VLOOKUP($C$13,Blad3!$A$1:$Z$52,16,FALSE)</f>
        <v>0</v>
      </c>
      <c r="H57" s="104"/>
    </row>
    <row r="58" spans="1:8" ht="15" x14ac:dyDescent="0.25">
      <c r="A58" s="92"/>
      <c r="B58" s="75"/>
      <c r="C58" s="321" t="s">
        <v>73</v>
      </c>
      <c r="D58" s="322"/>
      <c r="E58" s="120">
        <f>VLOOKUP($C$13,Blad3!$A$1:$Z$52,17,FALSE)</f>
        <v>23</v>
      </c>
      <c r="F58" s="120">
        <f>VLOOKUP($C$13,Blad3!$A$1:$Z$52,18,FALSE)</f>
        <v>50</v>
      </c>
      <c r="G58" s="120">
        <f>VLOOKUP($C$13,Blad3!$A$1:$Z$52,19,FALSE)</f>
        <v>46</v>
      </c>
      <c r="H58" s="95"/>
    </row>
    <row r="59" spans="1:8" ht="15" x14ac:dyDescent="0.25">
      <c r="A59" s="92"/>
      <c r="B59" s="75"/>
      <c r="C59" s="321" t="s">
        <v>74</v>
      </c>
      <c r="D59" s="322"/>
      <c r="E59" s="117">
        <f>VLOOKUP($C$13,Blad3!$A$1:$Z$52,20,FALSE)</f>
        <v>0.33</v>
      </c>
      <c r="F59" s="117">
        <f>VLOOKUP($C$13,Blad3!$A$1:$Z$52,21,FALSE)</f>
        <v>6</v>
      </c>
      <c r="G59" s="117">
        <f>VLOOKUP($C$13,Blad3!$A$1:$Z$52,22,FALSE)</f>
        <v>5.5</v>
      </c>
      <c r="H59" s="104"/>
    </row>
    <row r="60" spans="1:8" ht="15" x14ac:dyDescent="0.25">
      <c r="A60" s="97"/>
      <c r="B60" s="80"/>
      <c r="C60" s="80"/>
      <c r="D60" s="81"/>
      <c r="E60" s="82"/>
      <c r="F60" s="22"/>
      <c r="G60" s="83"/>
      <c r="H60" s="121"/>
    </row>
    <row r="61" spans="1:8" ht="15" customHeight="1" x14ac:dyDescent="0.2">
      <c r="A61" s="288"/>
      <c r="B61" s="289"/>
      <c r="C61" s="294" t="s">
        <v>42</v>
      </c>
      <c r="D61" s="294"/>
      <c r="E61" s="294"/>
      <c r="F61" s="295"/>
      <c r="G61" s="50" t="s">
        <v>40</v>
      </c>
      <c r="H61" s="122"/>
    </row>
    <row r="62" spans="1:8" ht="15" x14ac:dyDescent="0.2">
      <c r="A62" s="290"/>
      <c r="B62" s="291"/>
      <c r="C62" s="296"/>
      <c r="D62" s="296"/>
      <c r="E62" s="296"/>
      <c r="F62" s="297"/>
      <c r="G62" s="52" t="str">
        <f>G4</f>
        <v>Poten achter - VITA</v>
      </c>
      <c r="H62" s="123"/>
    </row>
    <row r="63" spans="1:8" ht="15" customHeight="1" x14ac:dyDescent="0.25">
      <c r="A63" s="290"/>
      <c r="B63" s="291"/>
      <c r="C63" s="296"/>
      <c r="D63" s="296"/>
      <c r="E63" s="296"/>
      <c r="F63" s="297"/>
      <c r="G63" s="54" t="str">
        <f>G5</f>
        <v>Datum: 01/01/2019</v>
      </c>
      <c r="H63" s="124"/>
    </row>
    <row r="64" spans="1:8" ht="15" customHeight="1" x14ac:dyDescent="0.25">
      <c r="A64" s="290"/>
      <c r="B64" s="291"/>
      <c r="C64" s="298"/>
      <c r="D64" s="298"/>
      <c r="E64" s="298"/>
      <c r="F64" s="299"/>
      <c r="G64" s="54" t="str">
        <f>G6</f>
        <v>Versie: 2.0</v>
      </c>
      <c r="H64" s="124"/>
    </row>
    <row r="65" spans="1:8" ht="18" x14ac:dyDescent="0.25">
      <c r="A65" s="290"/>
      <c r="B65" s="291"/>
      <c r="C65" s="300" t="s">
        <v>39</v>
      </c>
      <c r="D65" s="301"/>
      <c r="E65" s="301"/>
      <c r="F65" s="302"/>
      <c r="G65" s="54" t="s">
        <v>79</v>
      </c>
      <c r="H65" s="124"/>
    </row>
    <row r="66" spans="1:8" ht="18" customHeight="1" x14ac:dyDescent="0.25">
      <c r="A66" s="290"/>
      <c r="B66" s="291"/>
      <c r="C66" s="303" t="str">
        <f>C13</f>
        <v>Poten achter - VITA</v>
      </c>
      <c r="D66" s="304"/>
      <c r="E66" s="304"/>
      <c r="F66" s="305"/>
      <c r="G66" s="23"/>
      <c r="H66" s="125"/>
    </row>
    <row r="67" spans="1:8" ht="18" customHeight="1" x14ac:dyDescent="0.2">
      <c r="A67" s="292"/>
      <c r="B67" s="293"/>
      <c r="C67" s="306"/>
      <c r="D67" s="307"/>
      <c r="E67" s="307"/>
      <c r="F67" s="308"/>
      <c r="G67" s="126"/>
      <c r="H67" s="127"/>
    </row>
    <row r="68" spans="1:8" ht="15" x14ac:dyDescent="0.25">
      <c r="A68" s="75"/>
      <c r="B68" s="75"/>
      <c r="C68" s="75"/>
      <c r="D68" s="76"/>
      <c r="E68" s="72"/>
      <c r="F68" s="21"/>
      <c r="G68" s="77"/>
      <c r="H68" s="128"/>
    </row>
    <row r="69" spans="1:8" ht="15" x14ac:dyDescent="0.25">
      <c r="A69" s="75"/>
      <c r="B69" s="75"/>
      <c r="C69" s="75"/>
      <c r="D69" s="76"/>
      <c r="E69" s="72"/>
      <c r="F69" s="21"/>
      <c r="G69" s="77"/>
      <c r="H69" s="128"/>
    </row>
    <row r="70" spans="1:8" ht="15" x14ac:dyDescent="0.25">
      <c r="A70" s="101"/>
      <c r="B70" s="86"/>
      <c r="C70" s="86"/>
      <c r="D70" s="129"/>
      <c r="E70" s="102"/>
      <c r="F70" s="24"/>
      <c r="G70" s="24"/>
      <c r="H70" s="130"/>
    </row>
    <row r="71" spans="1:8" s="8" customFormat="1" ht="15" x14ac:dyDescent="0.25">
      <c r="A71" s="92"/>
      <c r="B71" s="75"/>
      <c r="C71" s="105" t="s">
        <v>76</v>
      </c>
      <c r="D71" s="106" t="s">
        <v>38</v>
      </c>
      <c r="E71" s="77" t="s">
        <v>77</v>
      </c>
      <c r="F71" s="21"/>
      <c r="G71" s="21"/>
      <c r="H71" s="104"/>
    </row>
    <row r="72" spans="1:8" s="8" customFormat="1" ht="15" x14ac:dyDescent="0.25">
      <c r="A72" s="92"/>
      <c r="B72" s="75"/>
      <c r="C72" s="90"/>
      <c r="D72" s="106" t="s">
        <v>38</v>
      </c>
      <c r="E72" s="77" t="s">
        <v>78</v>
      </c>
      <c r="F72" s="21"/>
      <c r="G72" s="77"/>
      <c r="H72" s="104"/>
    </row>
    <row r="73" spans="1:8" s="8" customFormat="1" ht="15" x14ac:dyDescent="0.25">
      <c r="A73" s="92"/>
      <c r="B73" s="75"/>
      <c r="C73" s="75"/>
      <c r="D73" s="76"/>
      <c r="E73" s="72"/>
      <c r="F73" s="21"/>
      <c r="G73" s="77"/>
      <c r="H73" s="95"/>
    </row>
    <row r="74" spans="1:8" s="8" customFormat="1" ht="15" x14ac:dyDescent="0.25">
      <c r="A74" s="92"/>
      <c r="B74" s="75"/>
      <c r="C74" s="75"/>
      <c r="D74" s="76"/>
      <c r="E74" s="72"/>
      <c r="F74" s="21"/>
      <c r="G74" s="21"/>
      <c r="H74" s="78"/>
    </row>
    <row r="75" spans="1:8" ht="15" x14ac:dyDescent="0.25">
      <c r="A75" s="92"/>
      <c r="B75" s="75"/>
      <c r="C75" s="105" t="s">
        <v>80</v>
      </c>
      <c r="D75" s="106" t="s">
        <v>38</v>
      </c>
      <c r="E75" s="131" t="s">
        <v>340</v>
      </c>
      <c r="F75" s="77" t="str">
        <f>VLOOKUP($C$13,Blad3!$A$1:$Z$52,23,FALSE)</f>
        <v>van het vlees</v>
      </c>
      <c r="G75" s="25"/>
      <c r="H75" s="95"/>
    </row>
    <row r="76" spans="1:8" ht="15" x14ac:dyDescent="0.25">
      <c r="A76" s="110"/>
      <c r="B76" s="71"/>
      <c r="C76" s="90"/>
      <c r="D76" s="106" t="s">
        <v>38</v>
      </c>
      <c r="E76" s="77" t="s">
        <v>319</v>
      </c>
      <c r="F76" s="21"/>
      <c r="G76" s="21"/>
      <c r="H76" s="95"/>
    </row>
    <row r="77" spans="1:8" ht="15" x14ac:dyDescent="0.25">
      <c r="A77" s="110"/>
      <c r="B77" s="71"/>
      <c r="C77" s="71"/>
      <c r="D77" s="106" t="s">
        <v>38</v>
      </c>
      <c r="E77" s="77" t="s">
        <v>81</v>
      </c>
      <c r="F77" s="21"/>
      <c r="G77" s="25"/>
      <c r="H77" s="95"/>
    </row>
    <row r="78" spans="1:8" ht="15" x14ac:dyDescent="0.25">
      <c r="A78" s="110"/>
      <c r="B78" s="71"/>
      <c r="C78" s="71"/>
      <c r="D78" s="106" t="s">
        <v>38</v>
      </c>
      <c r="E78" s="77" t="s">
        <v>82</v>
      </c>
      <c r="F78" s="94"/>
      <c r="G78" s="25"/>
      <c r="H78" s="95"/>
    </row>
    <row r="79" spans="1:8" ht="15" x14ac:dyDescent="0.25">
      <c r="A79" s="284"/>
      <c r="B79" s="285"/>
      <c r="C79" s="285"/>
      <c r="D79" s="106" t="s">
        <v>38</v>
      </c>
      <c r="E79" s="77" t="s">
        <v>83</v>
      </c>
      <c r="F79" s="21"/>
      <c r="G79" s="21"/>
      <c r="H79" s="78"/>
    </row>
    <row r="80" spans="1:8" ht="15" x14ac:dyDescent="0.25">
      <c r="A80" s="284"/>
      <c r="B80" s="285"/>
      <c r="C80" s="285"/>
      <c r="D80" s="76"/>
      <c r="E80" s="72"/>
      <c r="F80" s="21"/>
      <c r="G80" s="77"/>
      <c r="H80" s="132"/>
    </row>
    <row r="81" spans="1:8" ht="15" x14ac:dyDescent="0.25">
      <c r="A81" s="284"/>
      <c r="B81" s="285"/>
      <c r="C81" s="285"/>
      <c r="D81" s="76"/>
      <c r="E81" s="91"/>
      <c r="F81" s="94"/>
      <c r="G81" s="25"/>
      <c r="H81" s="133"/>
    </row>
    <row r="82" spans="1:8" ht="12.75" customHeight="1" x14ac:dyDescent="0.25">
      <c r="A82" s="92"/>
      <c r="B82" s="75"/>
      <c r="C82" s="105" t="s">
        <v>334</v>
      </c>
      <c r="D82" s="134" t="s">
        <v>285</v>
      </c>
      <c r="E82" s="77" t="str">
        <f>VLOOKUP($C$13,Blad3!$A$1:$Z$52,24,FALSE)</f>
        <v>+ 3°C</v>
      </c>
      <c r="F82" s="21"/>
      <c r="G82" s="21"/>
      <c r="H82" s="113"/>
    </row>
    <row r="83" spans="1:8" ht="12.75" customHeight="1" x14ac:dyDescent="0.25">
      <c r="A83" s="92"/>
      <c r="B83" s="75"/>
      <c r="C83" s="105"/>
      <c r="D83" s="131"/>
      <c r="E83" s="131"/>
      <c r="F83" s="21"/>
      <c r="G83" s="21"/>
      <c r="H83" s="113"/>
    </row>
    <row r="84" spans="1:8" ht="15" x14ac:dyDescent="0.25">
      <c r="A84" s="286"/>
      <c r="B84" s="287"/>
      <c r="C84" s="287"/>
      <c r="D84" s="81"/>
      <c r="E84" s="99"/>
      <c r="F84" s="135"/>
      <c r="G84" s="136"/>
      <c r="H84" s="137"/>
    </row>
    <row r="85" spans="1:8" ht="12" customHeight="1" x14ac:dyDescent="0.25">
      <c r="A85" s="101"/>
      <c r="B85" s="86"/>
      <c r="C85" s="86"/>
      <c r="D85" s="129"/>
      <c r="E85" s="102"/>
      <c r="F85" s="24"/>
      <c r="G85" s="24"/>
      <c r="H85" s="138"/>
    </row>
    <row r="86" spans="1:8" ht="12" customHeight="1" x14ac:dyDescent="0.25">
      <c r="A86" s="74" t="s">
        <v>84</v>
      </c>
      <c r="B86" s="90"/>
      <c r="C86" s="90" t="s">
        <v>86</v>
      </c>
      <c r="D86" s="76"/>
      <c r="E86" s="72"/>
      <c r="F86" s="21"/>
      <c r="G86" s="77"/>
      <c r="H86" s="115"/>
    </row>
    <row r="87" spans="1:8" ht="12" customHeight="1" x14ac:dyDescent="0.25">
      <c r="A87" s="92"/>
      <c r="B87" s="75"/>
      <c r="C87" s="90" t="s">
        <v>85</v>
      </c>
      <c r="D87" s="76"/>
      <c r="E87" s="91"/>
      <c r="F87" s="94"/>
      <c r="G87" s="25"/>
      <c r="H87" s="95"/>
    </row>
    <row r="88" spans="1:8" ht="12" customHeight="1" x14ac:dyDescent="0.25">
      <c r="A88" s="92"/>
      <c r="B88" s="75"/>
      <c r="C88" s="90" t="s">
        <v>87</v>
      </c>
      <c r="D88" s="76"/>
      <c r="E88" s="72"/>
      <c r="F88" s="21"/>
      <c r="G88" s="21"/>
      <c r="H88" s="104"/>
    </row>
    <row r="89" spans="1:8" ht="15" x14ac:dyDescent="0.25">
      <c r="A89" s="97"/>
      <c r="B89" s="80"/>
      <c r="C89" s="80"/>
      <c r="D89" s="81"/>
      <c r="E89" s="82"/>
      <c r="F89" s="22"/>
      <c r="G89" s="136"/>
      <c r="H89" s="137"/>
    </row>
    <row r="90" spans="1:8" ht="15" x14ac:dyDescent="0.25">
      <c r="A90" s="101"/>
      <c r="B90" s="86"/>
      <c r="C90" s="86"/>
      <c r="D90" s="129"/>
      <c r="E90" s="102"/>
      <c r="F90" s="24"/>
      <c r="G90" s="24"/>
      <c r="H90" s="130"/>
    </row>
    <row r="91" spans="1:8" ht="15" x14ac:dyDescent="0.25">
      <c r="A91" s="74" t="s">
        <v>88</v>
      </c>
      <c r="B91" s="75"/>
      <c r="C91" s="107" t="s">
        <v>286</v>
      </c>
      <c r="D91" s="106"/>
      <c r="E91" s="77"/>
      <c r="F91" s="21"/>
      <c r="G91" s="77"/>
      <c r="H91" s="104"/>
    </row>
    <row r="92" spans="1:8" ht="15" x14ac:dyDescent="0.25">
      <c r="A92" s="74"/>
      <c r="B92" s="75"/>
      <c r="C92" s="107" t="s">
        <v>287</v>
      </c>
      <c r="D92" s="106"/>
      <c r="E92" s="77"/>
      <c r="F92" s="21"/>
      <c r="G92" s="77"/>
      <c r="H92" s="104"/>
    </row>
    <row r="93" spans="1:8" ht="15" x14ac:dyDescent="0.25">
      <c r="A93" s="92"/>
      <c r="B93" s="75"/>
      <c r="C93" s="107" t="s">
        <v>284</v>
      </c>
      <c r="D93" s="106"/>
      <c r="E93" s="77"/>
      <c r="F93" s="21"/>
      <c r="G93" s="77"/>
      <c r="H93" s="95"/>
    </row>
    <row r="94" spans="1:8" ht="15" x14ac:dyDescent="0.25">
      <c r="A94" s="92"/>
      <c r="B94" s="75"/>
      <c r="C94" s="107" t="s">
        <v>89</v>
      </c>
      <c r="D94" s="106"/>
      <c r="E94" s="77"/>
      <c r="F94" s="21"/>
      <c r="G94" s="21"/>
      <c r="H94" s="104"/>
    </row>
    <row r="95" spans="1:8" ht="15" x14ac:dyDescent="0.25">
      <c r="A95" s="97"/>
      <c r="B95" s="80"/>
      <c r="C95" s="80"/>
      <c r="D95" s="81"/>
      <c r="E95" s="82"/>
      <c r="F95" s="22"/>
      <c r="G95" s="83"/>
      <c r="H95" s="137"/>
    </row>
    <row r="96" spans="1:8" ht="15" x14ac:dyDescent="0.25">
      <c r="A96" s="101"/>
      <c r="B96" s="86"/>
      <c r="C96" s="86"/>
      <c r="D96" s="129"/>
      <c r="E96" s="102"/>
      <c r="F96" s="24"/>
      <c r="G96" s="24"/>
      <c r="H96" s="130"/>
    </row>
    <row r="97" spans="1:8" ht="15" x14ac:dyDescent="0.25">
      <c r="A97" s="74" t="s">
        <v>104</v>
      </c>
      <c r="B97" s="75"/>
      <c r="C97" s="90" t="s">
        <v>90</v>
      </c>
      <c r="D97" s="76"/>
      <c r="E97" s="72"/>
      <c r="F97" s="21"/>
      <c r="G97" s="77"/>
      <c r="H97" s="104"/>
    </row>
    <row r="98" spans="1:8" ht="15" x14ac:dyDescent="0.25">
      <c r="A98" s="92"/>
      <c r="B98" s="75"/>
      <c r="C98" s="90" t="s">
        <v>99</v>
      </c>
      <c r="D98" s="76"/>
      <c r="E98" s="76"/>
      <c r="F98" s="25"/>
      <c r="G98" s="25"/>
      <c r="H98" s="139"/>
    </row>
    <row r="99" spans="1:8" ht="15" x14ac:dyDescent="0.25">
      <c r="A99" s="110"/>
      <c r="B99" s="71"/>
      <c r="C99" s="140" t="s">
        <v>98</v>
      </c>
      <c r="D99" s="76"/>
      <c r="E99" s="76"/>
      <c r="F99" s="25"/>
      <c r="G99" s="25"/>
      <c r="H99" s="139"/>
    </row>
    <row r="100" spans="1:8" ht="15" x14ac:dyDescent="0.25">
      <c r="A100" s="141"/>
      <c r="B100" s="142"/>
      <c r="C100" s="143"/>
      <c r="D100" s="81"/>
      <c r="E100" s="81"/>
      <c r="F100" s="136"/>
      <c r="G100" s="136"/>
      <c r="H100" s="144"/>
    </row>
    <row r="101" spans="1:8" ht="15" x14ac:dyDescent="0.25">
      <c r="A101" s="145"/>
      <c r="B101" s="146"/>
      <c r="C101" s="147"/>
      <c r="D101" s="129"/>
      <c r="E101" s="129"/>
      <c r="F101" s="67"/>
      <c r="G101" s="67"/>
      <c r="H101" s="148"/>
    </row>
    <row r="102" spans="1:8" ht="15" x14ac:dyDescent="0.25">
      <c r="A102" s="149" t="s">
        <v>105</v>
      </c>
      <c r="B102" s="71"/>
      <c r="C102" s="140"/>
      <c r="D102" s="76"/>
      <c r="E102" s="76"/>
      <c r="F102" s="25"/>
      <c r="G102" s="25"/>
      <c r="H102" s="139"/>
    </row>
    <row r="103" spans="1:8" ht="15" x14ac:dyDescent="0.25">
      <c r="A103" s="110"/>
      <c r="B103" s="71"/>
      <c r="C103" s="140"/>
      <c r="D103" s="76"/>
      <c r="E103" s="76"/>
      <c r="F103" s="25"/>
      <c r="G103" s="25"/>
      <c r="H103" s="139"/>
    </row>
    <row r="104" spans="1:8" ht="15" x14ac:dyDescent="0.25">
      <c r="A104" s="110"/>
      <c r="B104" s="140" t="s">
        <v>288</v>
      </c>
      <c r="C104" s="140"/>
      <c r="D104" s="76"/>
      <c r="E104" s="76"/>
      <c r="F104" s="25"/>
      <c r="G104" s="25"/>
      <c r="H104" s="139"/>
    </row>
    <row r="105" spans="1:8" ht="15" x14ac:dyDescent="0.25">
      <c r="A105" s="110"/>
      <c r="B105" s="140" t="s">
        <v>289</v>
      </c>
      <c r="C105" s="71"/>
      <c r="D105" s="76"/>
      <c r="E105" s="76"/>
      <c r="F105" s="25"/>
      <c r="G105" s="25"/>
      <c r="H105" s="139"/>
    </row>
    <row r="106" spans="1:8" ht="15" x14ac:dyDescent="0.25">
      <c r="A106" s="110"/>
      <c r="B106" s="140"/>
      <c r="C106" s="71"/>
      <c r="D106" s="76"/>
      <c r="E106" s="76"/>
      <c r="F106" s="25"/>
      <c r="G106" s="25"/>
      <c r="H106" s="139"/>
    </row>
    <row r="107" spans="1:8" ht="15" x14ac:dyDescent="0.25">
      <c r="A107" s="110"/>
      <c r="B107" s="140" t="s">
        <v>100</v>
      </c>
      <c r="C107" s="71"/>
      <c r="D107" s="76"/>
      <c r="E107" s="76"/>
      <c r="F107" s="25"/>
      <c r="G107" s="25"/>
      <c r="H107" s="139"/>
    </row>
    <row r="108" spans="1:8" ht="15" x14ac:dyDescent="0.25">
      <c r="A108" s="110"/>
      <c r="B108" s="140" t="s">
        <v>102</v>
      </c>
      <c r="C108" s="71"/>
      <c r="D108" s="76"/>
      <c r="E108" s="76"/>
      <c r="F108" s="25"/>
      <c r="G108" s="25"/>
      <c r="H108" s="139"/>
    </row>
    <row r="109" spans="1:8" ht="15" x14ac:dyDescent="0.25">
      <c r="A109" s="110"/>
      <c r="B109" s="140" t="s">
        <v>101</v>
      </c>
      <c r="C109" s="71"/>
      <c r="D109" s="76"/>
      <c r="E109" s="76"/>
      <c r="F109" s="25"/>
      <c r="G109" s="25"/>
      <c r="H109" s="139"/>
    </row>
    <row r="110" spans="1:8" ht="15" x14ac:dyDescent="0.25">
      <c r="A110" s="141"/>
      <c r="B110" s="142"/>
      <c r="C110" s="142"/>
      <c r="D110" s="81"/>
      <c r="E110" s="81"/>
      <c r="F110" s="136"/>
      <c r="G110" s="136"/>
      <c r="H110" s="144"/>
    </row>
    <row r="111" spans="1:8" ht="15" x14ac:dyDescent="0.25">
      <c r="A111" s="145"/>
      <c r="B111" s="146"/>
      <c r="C111" s="146"/>
      <c r="D111" s="129"/>
      <c r="E111" s="129"/>
      <c r="F111" s="67"/>
      <c r="G111" s="67"/>
      <c r="H111" s="148"/>
    </row>
    <row r="112" spans="1:8" ht="14.25" x14ac:dyDescent="0.2">
      <c r="A112" s="149" t="s">
        <v>91</v>
      </c>
      <c r="B112" s="140"/>
      <c r="C112" s="140" t="s">
        <v>292</v>
      </c>
      <c r="D112" s="76" t="str">
        <f>VLOOKUP($C$13,Blad3!$A$1:$Z$52,25,FALSE)</f>
        <v>+ 3°C</v>
      </c>
      <c r="E112" s="131"/>
      <c r="F112" s="25"/>
      <c r="G112" s="25"/>
      <c r="H112" s="150"/>
    </row>
    <row r="113" spans="1:8" ht="14.25" x14ac:dyDescent="0.2">
      <c r="A113" s="149"/>
      <c r="B113" s="140"/>
      <c r="C113" s="140" t="s">
        <v>103</v>
      </c>
      <c r="D113" s="76">
        <f>VLOOKUP($C$13,Blad3!$A$1:$Z$52,26,FALSE)</f>
        <v>6</v>
      </c>
      <c r="E113" s="77" t="s">
        <v>283</v>
      </c>
      <c r="F113" s="25"/>
      <c r="G113" s="25"/>
      <c r="H113" s="150"/>
    </row>
    <row r="114" spans="1:8" ht="14.25" x14ac:dyDescent="0.2">
      <c r="A114" s="149"/>
      <c r="B114" s="140"/>
      <c r="C114" s="140" t="s">
        <v>282</v>
      </c>
      <c r="D114" s="76">
        <f>VLOOKUP($C$13,Blad3!$A$1:$AA$52,27,FALSE)</f>
        <v>14</v>
      </c>
      <c r="E114" s="77" t="s">
        <v>283</v>
      </c>
      <c r="F114" s="25"/>
      <c r="G114" s="25"/>
      <c r="H114" s="150"/>
    </row>
    <row r="115" spans="1:8" ht="14.25" x14ac:dyDescent="0.2">
      <c r="A115" s="79"/>
      <c r="B115" s="151"/>
      <c r="C115" s="151"/>
      <c r="D115" s="81"/>
      <c r="E115" s="81"/>
      <c r="F115" s="136"/>
      <c r="G115" s="83"/>
      <c r="H115" s="152"/>
    </row>
    <row r="116" spans="1:8" ht="14.25" x14ac:dyDescent="0.2">
      <c r="A116" s="85"/>
      <c r="B116" s="153"/>
      <c r="C116" s="153"/>
      <c r="D116" s="129"/>
      <c r="E116" s="87"/>
      <c r="F116" s="88"/>
      <c r="G116" s="67"/>
      <c r="H116" s="154"/>
    </row>
    <row r="117" spans="1:8" ht="14.25" x14ac:dyDescent="0.2">
      <c r="A117" s="74" t="s">
        <v>92</v>
      </c>
      <c r="B117" s="90"/>
      <c r="C117" s="90" t="s">
        <v>93</v>
      </c>
      <c r="D117" s="76"/>
      <c r="E117" s="76"/>
      <c r="F117" s="25"/>
      <c r="G117" s="25"/>
      <c r="H117" s="155"/>
    </row>
    <row r="118" spans="1:8" ht="14.25" x14ac:dyDescent="0.2">
      <c r="A118" s="74"/>
      <c r="B118" s="90"/>
      <c r="C118" s="90" t="s">
        <v>94</v>
      </c>
      <c r="D118" s="76"/>
      <c r="E118" s="76"/>
      <c r="F118" s="25"/>
      <c r="G118" s="77"/>
      <c r="H118" s="156"/>
    </row>
    <row r="119" spans="1:8" ht="14.25" x14ac:dyDescent="0.2">
      <c r="A119" s="74"/>
      <c r="B119" s="90"/>
      <c r="C119" s="140" t="s">
        <v>95</v>
      </c>
      <c r="D119" s="76"/>
      <c r="E119" s="91"/>
      <c r="F119" s="94"/>
      <c r="G119" s="25"/>
      <c r="H119" s="157"/>
    </row>
    <row r="120" spans="1:8" ht="14.25" x14ac:dyDescent="0.2">
      <c r="A120" s="74"/>
      <c r="B120" s="90"/>
      <c r="C120" s="90" t="s">
        <v>96</v>
      </c>
      <c r="D120" s="76"/>
      <c r="E120" s="76"/>
      <c r="F120" s="25"/>
      <c r="G120" s="25"/>
      <c r="H120" s="158"/>
    </row>
    <row r="121" spans="1:8" ht="14.25" x14ac:dyDescent="0.2">
      <c r="A121" s="74"/>
      <c r="B121" s="90"/>
      <c r="C121" s="90"/>
      <c r="D121" s="76"/>
      <c r="E121" s="76"/>
      <c r="F121" s="25"/>
      <c r="G121" s="77"/>
      <c r="H121" s="158"/>
    </row>
    <row r="122" spans="1:8" ht="14.25" x14ac:dyDescent="0.2">
      <c r="A122" s="79"/>
      <c r="B122" s="151"/>
      <c r="C122" s="151"/>
      <c r="D122" s="81"/>
      <c r="E122" s="99"/>
      <c r="F122" s="135"/>
      <c r="G122" s="136"/>
      <c r="H122" s="159"/>
    </row>
  </sheetData>
  <sheetProtection algorithmName="SHA-512" hashValue="7BisDXddAFsrz3/Jeizv1tmhO9YH6q1VCdsU18xjCLtfawlXjOuwsqsNrbjocsz02IZfKiR4J9/y+HkcknNdBg==" saltValue="xJlb1XkUAYZ9DPYWazcqGg==" spinCount="100000" sheet="1" objects="1" scenarios="1"/>
  <protectedRanges>
    <protectedRange sqref="C13" name="Bereik1"/>
  </protectedRanges>
  <dataConsolidate/>
  <mergeCells count="23">
    <mergeCell ref="A79:C79"/>
    <mergeCell ref="A80:C80"/>
    <mergeCell ref="A81:C81"/>
    <mergeCell ref="A84:C84"/>
    <mergeCell ref="C58:D58"/>
    <mergeCell ref="C59:D59"/>
    <mergeCell ref="A61:B67"/>
    <mergeCell ref="C61:F64"/>
    <mergeCell ref="C65:F65"/>
    <mergeCell ref="C66:F66"/>
    <mergeCell ref="C67:F67"/>
    <mergeCell ref="C57:D57"/>
    <mergeCell ref="A3:B9"/>
    <mergeCell ref="C3:F6"/>
    <mergeCell ref="C7:F7"/>
    <mergeCell ref="C8:F8"/>
    <mergeCell ref="C9:F9"/>
    <mergeCell ref="C51:D51"/>
    <mergeCell ref="C52:D52"/>
    <mergeCell ref="C53:D53"/>
    <mergeCell ref="C54:D54"/>
    <mergeCell ref="C55:D55"/>
    <mergeCell ref="C56:D56"/>
  </mergeCells>
  <dataValidations count="1">
    <dataValidation type="list" allowBlank="1" showInputMessage="1" showErrorMessage="1" sqref="G24 G66 G20:G21 G36 G50 G70:G71 G13 G42 G32 G117 G28 G45 G17 G74 G85 G96 G79 G94 G90 G82:G83 G88 G120">
      <formula1>$A$1:$A$39</formula1>
    </dataValidation>
  </dataValidations>
  <hyperlinks>
    <hyperlink ref="C20" r:id="rId1"/>
  </hyperlinks>
  <pageMargins left="0.70866141732283461" right="0.70866141732283461" top="0.74803149606299213" bottom="0.74803149606299213" header="0.31496062992125984" footer="0.31496062992125984"/>
  <pageSetup paperSize="9" scale="82" orientation="portrait" r:id="rId2"/>
  <headerFooter alignWithMargins="0"/>
  <rowBreaks count="1" manualBreakCount="1">
    <brk id="60" max="7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Blad3!$A$3:$A$52</xm:f>
          </x14:formula1>
          <xm:sqref>C13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H122"/>
  <sheetViews>
    <sheetView view="pageBreakPreview" topLeftCell="A64" zoomScale="115" zoomScaleNormal="100" zoomScaleSheetLayoutView="115" workbookViewId="0">
      <selection activeCell="G80" sqref="G80"/>
    </sheetView>
  </sheetViews>
  <sheetFormatPr defaultRowHeight="12.75" x14ac:dyDescent="0.2"/>
  <cols>
    <col min="1" max="1" width="8.7109375" customWidth="1"/>
    <col min="2" max="2" width="16.7109375" customWidth="1"/>
    <col min="3" max="3" width="20.7109375" style="19" customWidth="1"/>
    <col min="4" max="4" width="6.140625" style="20" customWidth="1"/>
    <col min="5" max="5" width="15.7109375" style="1" customWidth="1"/>
    <col min="6" max="6" width="14.7109375" customWidth="1"/>
    <col min="7" max="7" width="16.85546875" customWidth="1"/>
    <col min="8" max="8" width="8.7109375" style="4" customWidth="1"/>
    <col min="9" max="25" width="18.28515625" customWidth="1"/>
  </cols>
  <sheetData>
    <row r="3" spans="1:8" ht="15" x14ac:dyDescent="0.2">
      <c r="A3" s="309"/>
      <c r="B3" s="310"/>
      <c r="C3" s="315" t="s">
        <v>42</v>
      </c>
      <c r="D3" s="294"/>
      <c r="E3" s="294"/>
      <c r="F3" s="295"/>
      <c r="G3" s="50" t="s">
        <v>296</v>
      </c>
      <c r="H3" s="51"/>
    </row>
    <row r="4" spans="1:8" ht="15" customHeight="1" x14ac:dyDescent="0.2">
      <c r="A4" s="311"/>
      <c r="B4" s="312"/>
      <c r="C4" s="316"/>
      <c r="D4" s="296"/>
      <c r="E4" s="296"/>
      <c r="F4" s="297"/>
      <c r="G4" s="52" t="str">
        <f>C8</f>
        <v>Carré - SLAGERSVARKEN</v>
      </c>
      <c r="H4" s="53"/>
    </row>
    <row r="5" spans="1:8" ht="15" customHeight="1" x14ac:dyDescent="0.2">
      <c r="A5" s="311"/>
      <c r="B5" s="312"/>
      <c r="C5" s="316"/>
      <c r="D5" s="296"/>
      <c r="E5" s="296"/>
      <c r="F5" s="297"/>
      <c r="G5" s="179" t="str">
        <f>VLOOKUP($C$13,Blad4!$A$1:$AD$50,29,FALSE)</f>
        <v>Datum: 01/01/2019</v>
      </c>
      <c r="H5" s="55"/>
    </row>
    <row r="6" spans="1:8" ht="15" x14ac:dyDescent="0.2">
      <c r="A6" s="311"/>
      <c r="B6" s="312"/>
      <c r="C6" s="317"/>
      <c r="D6" s="298"/>
      <c r="E6" s="298"/>
      <c r="F6" s="299"/>
      <c r="G6" s="179" t="str">
        <f>VLOOKUP($C$13,Blad4!$A$1:$AD$50,28,FALSE)</f>
        <v>Versie: 2.0</v>
      </c>
      <c r="H6" s="55"/>
    </row>
    <row r="7" spans="1:8" ht="18" x14ac:dyDescent="0.25">
      <c r="A7" s="311"/>
      <c r="B7" s="312"/>
      <c r="C7" s="300" t="s">
        <v>270</v>
      </c>
      <c r="D7" s="301"/>
      <c r="E7" s="301"/>
      <c r="F7" s="302"/>
      <c r="G7" s="54" t="s">
        <v>41</v>
      </c>
      <c r="H7" s="55"/>
    </row>
    <row r="8" spans="1:8" ht="18" x14ac:dyDescent="0.25">
      <c r="A8" s="311"/>
      <c r="B8" s="312"/>
      <c r="C8" s="303" t="str">
        <f>C13</f>
        <v>Carré - SLAGERSVARKEN</v>
      </c>
      <c r="D8" s="304"/>
      <c r="E8" s="304"/>
      <c r="F8" s="305"/>
      <c r="G8" s="54"/>
      <c r="H8" s="55"/>
    </row>
    <row r="9" spans="1:8" ht="18" x14ac:dyDescent="0.25">
      <c r="A9" s="313"/>
      <c r="B9" s="314"/>
      <c r="C9" s="318"/>
      <c r="D9" s="319"/>
      <c r="E9" s="319"/>
      <c r="F9" s="320"/>
      <c r="G9" s="56"/>
      <c r="H9" s="57"/>
    </row>
    <row r="10" spans="1:8" ht="15" x14ac:dyDescent="0.25">
      <c r="A10" s="58"/>
      <c r="B10" s="58"/>
      <c r="C10" s="59"/>
      <c r="D10" s="60"/>
      <c r="E10" s="61"/>
      <c r="F10" s="61"/>
      <c r="G10" s="62"/>
      <c r="H10" s="61"/>
    </row>
    <row r="11" spans="1:8" ht="15" x14ac:dyDescent="0.25">
      <c r="A11" s="58"/>
      <c r="B11" s="58"/>
      <c r="C11" s="59"/>
      <c r="D11" s="60"/>
      <c r="E11" s="61"/>
      <c r="F11" s="61"/>
      <c r="G11" s="62"/>
      <c r="H11" s="61"/>
    </row>
    <row r="12" spans="1:8" ht="15" x14ac:dyDescent="0.25">
      <c r="A12" s="63"/>
      <c r="B12" s="24"/>
      <c r="C12" s="64"/>
      <c r="D12" s="65"/>
      <c r="E12" s="66"/>
      <c r="F12" s="67"/>
      <c r="G12" s="67"/>
      <c r="H12" s="68"/>
    </row>
    <row r="13" spans="1:8" ht="15" x14ac:dyDescent="0.25">
      <c r="A13" s="69" t="s">
        <v>45</v>
      </c>
      <c r="B13" s="70"/>
      <c r="C13" s="70" t="s">
        <v>349</v>
      </c>
      <c r="D13" s="71"/>
      <c r="E13" s="72"/>
      <c r="F13" s="21"/>
      <c r="H13" s="73"/>
    </row>
    <row r="14" spans="1:8" ht="15" x14ac:dyDescent="0.25">
      <c r="A14" s="74"/>
      <c r="B14" s="75"/>
      <c r="C14" s="75"/>
      <c r="D14" s="76"/>
      <c r="E14" s="72"/>
      <c r="F14" s="21"/>
      <c r="G14" s="77"/>
      <c r="H14" s="78"/>
    </row>
    <row r="15" spans="1:8" ht="15" x14ac:dyDescent="0.25">
      <c r="A15" s="79"/>
      <c r="B15" s="80"/>
      <c r="C15" s="80"/>
      <c r="D15" s="81"/>
      <c r="E15" s="82"/>
      <c r="F15" s="22"/>
      <c r="G15" s="83"/>
      <c r="H15" s="84"/>
    </row>
    <row r="16" spans="1:8" ht="15" x14ac:dyDescent="0.25">
      <c r="A16" s="85"/>
      <c r="B16" s="86"/>
      <c r="C16" s="86"/>
      <c r="D16" s="87"/>
      <c r="E16" s="87"/>
      <c r="F16" s="88"/>
      <c r="G16" s="67"/>
      <c r="H16" s="89"/>
    </row>
    <row r="17" spans="1:8" ht="15" x14ac:dyDescent="0.25">
      <c r="A17" s="74" t="s">
        <v>44</v>
      </c>
      <c r="B17" s="75"/>
      <c r="C17" s="90" t="s">
        <v>46</v>
      </c>
      <c r="D17" s="91"/>
      <c r="E17" s="76"/>
      <c r="F17" s="25"/>
      <c r="G17" s="21"/>
      <c r="H17" s="78"/>
    </row>
    <row r="18" spans="1:8" ht="15" x14ac:dyDescent="0.25">
      <c r="A18" s="92"/>
      <c r="B18" s="75"/>
      <c r="C18" s="90" t="s">
        <v>47</v>
      </c>
      <c r="D18" s="91"/>
      <c r="E18" s="76"/>
      <c r="F18" s="25"/>
      <c r="G18" s="77"/>
      <c r="H18" s="78"/>
    </row>
    <row r="19" spans="1:8" ht="15" x14ac:dyDescent="0.25">
      <c r="A19" s="92"/>
      <c r="B19" s="75"/>
      <c r="C19" s="90" t="s">
        <v>48</v>
      </c>
      <c r="D19" s="93" t="s">
        <v>49</v>
      </c>
      <c r="E19" s="91"/>
      <c r="F19" s="94"/>
      <c r="G19" s="25"/>
      <c r="H19" s="95"/>
    </row>
    <row r="20" spans="1:8" ht="15" x14ac:dyDescent="0.25">
      <c r="A20" s="92"/>
      <c r="B20" s="75"/>
      <c r="C20" s="96" t="s">
        <v>50</v>
      </c>
      <c r="D20" s="91"/>
      <c r="E20" s="72"/>
      <c r="F20" s="21"/>
      <c r="G20" s="21"/>
      <c r="H20" s="73"/>
    </row>
    <row r="21" spans="1:8" ht="15" x14ac:dyDescent="0.25">
      <c r="A21" s="97"/>
      <c r="B21" s="80"/>
      <c r="C21" s="98"/>
      <c r="D21" s="99"/>
      <c r="E21" s="82"/>
      <c r="F21" s="22"/>
      <c r="G21" s="22"/>
      <c r="H21" s="100"/>
    </row>
    <row r="22" spans="1:8" ht="15" x14ac:dyDescent="0.25">
      <c r="A22" s="101"/>
      <c r="B22" s="86"/>
      <c r="C22" s="86"/>
      <c r="D22" s="87"/>
      <c r="E22" s="102"/>
      <c r="F22" s="24"/>
      <c r="G22" s="65"/>
      <c r="H22" s="103"/>
    </row>
    <row r="23" spans="1:8" ht="15" x14ac:dyDescent="0.25">
      <c r="A23" s="74" t="s">
        <v>51</v>
      </c>
      <c r="B23" s="90"/>
      <c r="C23" s="75"/>
      <c r="D23" s="91"/>
      <c r="E23" s="91"/>
      <c r="F23" s="94"/>
      <c r="G23" s="25"/>
      <c r="H23" s="95"/>
    </row>
    <row r="24" spans="1:8" ht="15" x14ac:dyDescent="0.25">
      <c r="A24" s="74"/>
      <c r="B24" s="90"/>
      <c r="C24" s="75"/>
      <c r="D24" s="76"/>
      <c r="E24" s="72"/>
      <c r="F24" s="21"/>
      <c r="G24" s="21"/>
      <c r="H24" s="104"/>
    </row>
    <row r="25" spans="1:8" ht="15" x14ac:dyDescent="0.25">
      <c r="A25" s="74"/>
      <c r="B25" s="90" t="s">
        <v>52</v>
      </c>
      <c r="C25" s="75"/>
      <c r="D25" s="76"/>
      <c r="E25" s="72"/>
      <c r="F25" s="21"/>
      <c r="G25" s="77"/>
      <c r="H25" s="104"/>
    </row>
    <row r="26" spans="1:8" ht="15" x14ac:dyDescent="0.25">
      <c r="A26" s="74"/>
      <c r="B26" s="90" t="s">
        <v>53</v>
      </c>
      <c r="C26" s="75"/>
      <c r="D26" s="76"/>
      <c r="E26" s="72"/>
      <c r="F26" s="21"/>
      <c r="G26" s="25"/>
      <c r="H26" s="95"/>
    </row>
    <row r="27" spans="1:8" ht="15" x14ac:dyDescent="0.25">
      <c r="A27" s="74"/>
      <c r="B27" s="90"/>
      <c r="C27" s="75"/>
      <c r="D27" s="76"/>
      <c r="E27" s="72"/>
      <c r="F27" s="21"/>
      <c r="G27" s="25"/>
      <c r="H27" s="95"/>
    </row>
    <row r="28" spans="1:8" ht="15" x14ac:dyDescent="0.25">
      <c r="A28" s="92"/>
      <c r="B28" s="75"/>
      <c r="C28" s="75"/>
      <c r="D28" s="76"/>
      <c r="E28" s="72"/>
      <c r="F28" s="21"/>
      <c r="G28" s="21"/>
      <c r="H28" s="104"/>
    </row>
    <row r="29" spans="1:8" ht="15" x14ac:dyDescent="0.25">
      <c r="A29" s="92"/>
      <c r="B29" s="75"/>
      <c r="C29" s="105" t="s">
        <v>55</v>
      </c>
      <c r="D29" s="106" t="s">
        <v>38</v>
      </c>
      <c r="E29" s="107" t="s">
        <v>60</v>
      </c>
      <c r="F29" s="21"/>
      <c r="G29" s="77"/>
      <c r="H29" s="104"/>
    </row>
    <row r="30" spans="1:8" ht="15" x14ac:dyDescent="0.25">
      <c r="A30" s="92"/>
      <c r="B30" s="75"/>
      <c r="C30" s="90"/>
      <c r="D30" s="106" t="s">
        <v>38</v>
      </c>
      <c r="E30" s="108" t="s">
        <v>61</v>
      </c>
      <c r="F30" s="21"/>
      <c r="G30" s="77"/>
      <c r="H30" s="95"/>
    </row>
    <row r="31" spans="1:8" ht="15" x14ac:dyDescent="0.25">
      <c r="A31" s="92"/>
      <c r="B31" s="75"/>
      <c r="C31" s="90"/>
      <c r="D31" s="106"/>
      <c r="E31" s="108"/>
      <c r="F31" s="21"/>
      <c r="G31" s="77"/>
      <c r="H31" s="95"/>
    </row>
    <row r="32" spans="1:8" ht="15" x14ac:dyDescent="0.25">
      <c r="A32" s="92"/>
      <c r="B32" s="75"/>
      <c r="C32" s="90"/>
      <c r="D32" s="106"/>
      <c r="E32" s="109"/>
      <c r="F32" s="21"/>
      <c r="G32" s="21"/>
      <c r="H32" s="95"/>
    </row>
    <row r="33" spans="1:8" ht="15" x14ac:dyDescent="0.25">
      <c r="A33" s="92"/>
      <c r="B33" s="75"/>
      <c r="C33" s="105" t="s">
        <v>54</v>
      </c>
      <c r="D33" s="106" t="s">
        <v>38</v>
      </c>
      <c r="E33" s="107" t="s">
        <v>62</v>
      </c>
      <c r="F33" s="21"/>
      <c r="G33" s="77"/>
      <c r="H33" s="95"/>
    </row>
    <row r="34" spans="1:8" ht="15" x14ac:dyDescent="0.25">
      <c r="A34" s="92"/>
      <c r="B34" s="75"/>
      <c r="C34" s="90"/>
      <c r="D34" s="106" t="s">
        <v>38</v>
      </c>
      <c r="E34" s="108" t="s">
        <v>63</v>
      </c>
      <c r="F34" s="21"/>
      <c r="G34" s="77"/>
      <c r="H34" s="95"/>
    </row>
    <row r="35" spans="1:8" ht="15" x14ac:dyDescent="0.25">
      <c r="A35" s="92"/>
      <c r="B35" s="75"/>
      <c r="C35" s="90"/>
      <c r="D35" s="106"/>
      <c r="E35" s="108"/>
      <c r="F35" s="21"/>
      <c r="G35" s="77"/>
      <c r="H35" s="95"/>
    </row>
    <row r="36" spans="1:8" ht="15" x14ac:dyDescent="0.25">
      <c r="A36" s="92"/>
      <c r="B36" s="75"/>
      <c r="C36" s="90"/>
      <c r="D36" s="109"/>
      <c r="E36" s="72"/>
      <c r="F36" s="21"/>
      <c r="G36" s="21"/>
      <c r="H36" s="104"/>
    </row>
    <row r="37" spans="1:8" ht="15" x14ac:dyDescent="0.25">
      <c r="A37" s="92"/>
      <c r="B37" s="75"/>
      <c r="C37" s="105" t="s">
        <v>56</v>
      </c>
      <c r="D37" s="76"/>
      <c r="E37" s="72"/>
      <c r="F37" s="21"/>
      <c r="G37" s="77"/>
      <c r="H37" s="104"/>
    </row>
    <row r="38" spans="1:8" ht="15" x14ac:dyDescent="0.25">
      <c r="A38" s="92"/>
      <c r="B38" s="75"/>
      <c r="C38" s="75"/>
      <c r="D38" s="76"/>
      <c r="E38" s="72"/>
      <c r="F38" s="21"/>
      <c r="G38" s="25"/>
      <c r="H38" s="95"/>
    </row>
    <row r="39" spans="1:8" ht="15" x14ac:dyDescent="0.25">
      <c r="A39" s="92"/>
      <c r="B39" s="75"/>
      <c r="C39" s="75"/>
      <c r="D39" s="106" t="s">
        <v>38</v>
      </c>
      <c r="E39" s="107" t="s">
        <v>318</v>
      </c>
      <c r="F39" s="21"/>
      <c r="G39" s="21"/>
      <c r="H39" s="104"/>
    </row>
    <row r="40" spans="1:8" ht="15" x14ac:dyDescent="0.25">
      <c r="A40" s="110"/>
      <c r="B40" s="71"/>
      <c r="C40" s="71"/>
      <c r="D40" s="106" t="s">
        <v>38</v>
      </c>
      <c r="E40" s="108" t="s">
        <v>317</v>
      </c>
      <c r="F40" s="21"/>
      <c r="G40" s="25"/>
      <c r="H40" s="104"/>
    </row>
    <row r="41" spans="1:8" ht="15" x14ac:dyDescent="0.25">
      <c r="A41" s="110"/>
      <c r="B41" s="71"/>
      <c r="C41" s="71"/>
      <c r="D41" s="106" t="s">
        <v>38</v>
      </c>
      <c r="E41" s="107" t="s">
        <v>64</v>
      </c>
      <c r="F41" s="21"/>
      <c r="G41" s="25"/>
      <c r="H41" s="95"/>
    </row>
    <row r="42" spans="1:8" ht="17.25" x14ac:dyDescent="0.25">
      <c r="A42" s="92"/>
      <c r="B42" s="75"/>
      <c r="C42" s="75"/>
      <c r="D42" s="106" t="s">
        <v>38</v>
      </c>
      <c r="E42" s="108" t="s">
        <v>97</v>
      </c>
      <c r="F42" s="21"/>
      <c r="G42" s="21"/>
      <c r="H42" s="78"/>
    </row>
    <row r="43" spans="1:8" ht="12" customHeight="1" x14ac:dyDescent="0.25">
      <c r="A43" s="92"/>
      <c r="B43" s="75"/>
      <c r="C43" s="75"/>
      <c r="D43" s="106" t="s">
        <v>38</v>
      </c>
      <c r="E43" s="108" t="s">
        <v>323</v>
      </c>
      <c r="F43" s="21"/>
      <c r="G43" s="77"/>
      <c r="H43" s="111"/>
    </row>
    <row r="44" spans="1:8" ht="15" x14ac:dyDescent="0.25">
      <c r="A44" s="92"/>
      <c r="B44" s="75"/>
      <c r="C44" s="75"/>
      <c r="D44" s="76"/>
      <c r="E44" s="91"/>
      <c r="F44" s="94"/>
      <c r="G44" s="25"/>
      <c r="H44" s="78"/>
    </row>
    <row r="45" spans="1:8" ht="15" x14ac:dyDescent="0.25">
      <c r="A45" s="92"/>
      <c r="B45" s="75"/>
      <c r="C45" s="112" t="s">
        <v>57</v>
      </c>
      <c r="D45" s="76"/>
      <c r="E45" s="72"/>
      <c r="F45" s="21"/>
      <c r="G45" s="21"/>
      <c r="H45" s="113"/>
    </row>
    <row r="46" spans="1:8" ht="15" x14ac:dyDescent="0.25">
      <c r="A46" s="92"/>
      <c r="B46" s="75"/>
      <c r="C46" s="75"/>
      <c r="D46" s="76"/>
      <c r="E46" s="72"/>
      <c r="F46" s="21"/>
      <c r="G46" s="77"/>
      <c r="H46" s="114"/>
    </row>
    <row r="47" spans="1:8" ht="15" x14ac:dyDescent="0.25">
      <c r="A47" s="110"/>
      <c r="B47" s="71"/>
      <c r="C47" s="71"/>
      <c r="D47" s="76"/>
      <c r="E47" s="72"/>
      <c r="F47" s="21"/>
      <c r="G47" s="77"/>
      <c r="H47" s="114"/>
    </row>
    <row r="48" spans="1:8" ht="15" x14ac:dyDescent="0.25">
      <c r="A48" s="92"/>
      <c r="B48" s="75"/>
      <c r="C48" s="105" t="s">
        <v>58</v>
      </c>
      <c r="D48" s="108" t="s">
        <v>59</v>
      </c>
      <c r="E48" s="91"/>
      <c r="F48" s="94"/>
      <c r="G48" s="25"/>
      <c r="H48" s="95"/>
    </row>
    <row r="49" spans="1:8" ht="15" x14ac:dyDescent="0.25">
      <c r="A49" s="92"/>
      <c r="B49" s="75"/>
      <c r="C49" s="105"/>
      <c r="D49" s="108"/>
      <c r="E49" s="91"/>
      <c r="F49" s="94"/>
      <c r="G49" s="25"/>
      <c r="H49" s="95"/>
    </row>
    <row r="50" spans="1:8" ht="15" x14ac:dyDescent="0.25">
      <c r="A50" s="92"/>
      <c r="B50" s="75"/>
      <c r="C50" s="75"/>
      <c r="D50" s="76"/>
      <c r="E50" s="72"/>
      <c r="F50" s="21"/>
      <c r="G50" s="21"/>
      <c r="H50" s="115"/>
    </row>
    <row r="51" spans="1:8" ht="15" x14ac:dyDescent="0.25">
      <c r="A51" s="92"/>
      <c r="B51" s="75"/>
      <c r="C51" s="323"/>
      <c r="D51" s="324"/>
      <c r="E51" s="116" t="s">
        <v>66</v>
      </c>
      <c r="F51" s="116" t="s">
        <v>67</v>
      </c>
      <c r="G51" s="116" t="s">
        <v>68</v>
      </c>
      <c r="H51" s="115"/>
    </row>
    <row r="52" spans="1:8" ht="15" x14ac:dyDescent="0.25">
      <c r="A52" s="92"/>
      <c r="B52" s="75"/>
      <c r="C52" s="321" t="s">
        <v>65</v>
      </c>
      <c r="D52" s="322"/>
      <c r="E52" s="117" t="str">
        <f>VLOOKUP($C$13,Blad4!$A$1:$Z$50,2,FALSE)</f>
        <v>127 / 532</v>
      </c>
      <c r="F52" s="117" t="str">
        <f>VLOOKUP($C$13,Blad4!$A$1:$Z$50,3,FALSE)</f>
        <v>2000 / 8400</v>
      </c>
      <c r="G52" s="117">
        <f>VLOOKUP($C$13,Blad4!$A$1:$Z$50,4,FALSE)</f>
        <v>6.4</v>
      </c>
      <c r="H52" s="95"/>
    </row>
    <row r="53" spans="1:8" ht="15" x14ac:dyDescent="0.25">
      <c r="A53" s="92"/>
      <c r="B53" s="75"/>
      <c r="C53" s="323"/>
      <c r="D53" s="324"/>
      <c r="E53" s="118" t="s">
        <v>241</v>
      </c>
      <c r="F53" s="118" t="s">
        <v>242</v>
      </c>
      <c r="G53" s="118"/>
      <c r="H53" s="104"/>
    </row>
    <row r="54" spans="1:8" ht="15" x14ac:dyDescent="0.25">
      <c r="A54" s="92"/>
      <c r="B54" s="75"/>
      <c r="C54" s="325" t="s">
        <v>69</v>
      </c>
      <c r="D54" s="326"/>
      <c r="E54" s="119">
        <f>VLOOKUP($C$13,Blad4!$A$1:$Z$50,5,FALSE)</f>
        <v>9</v>
      </c>
      <c r="F54" s="119">
        <f>VLOOKUP($C$13,Blad4!$A$1:$Z$50,6,FALSE)</f>
        <v>70</v>
      </c>
      <c r="G54" s="119">
        <f>VLOOKUP($C$13,Blad4!$A$1:$Z$50,7,FALSE)</f>
        <v>12.9</v>
      </c>
      <c r="H54" s="104"/>
    </row>
    <row r="55" spans="1:8" ht="15" x14ac:dyDescent="0.25">
      <c r="A55" s="92"/>
      <c r="B55" s="75"/>
      <c r="C55" s="327" t="s">
        <v>70</v>
      </c>
      <c r="D55" s="328"/>
      <c r="E55" s="120">
        <f>VLOOKUP($C$13,Blad4!$A$1:$Z$50,8,FALSE)</f>
        <v>2</v>
      </c>
      <c r="F55" s="120">
        <f>VLOOKUP($C$13,Blad4!$A$1:$Z$50,9,FALSE)</f>
        <v>20</v>
      </c>
      <c r="G55" s="120">
        <f>VLOOKUP($C$13,Blad4!$A$1:$Z$50,10,FALSE)</f>
        <v>10</v>
      </c>
      <c r="H55" s="95"/>
    </row>
    <row r="56" spans="1:8" ht="15" x14ac:dyDescent="0.25">
      <c r="A56" s="92"/>
      <c r="B56" s="75"/>
      <c r="C56" s="325" t="s">
        <v>71</v>
      </c>
      <c r="D56" s="326"/>
      <c r="E56" s="119">
        <f>VLOOKUP($C$13,Blad4!$A$1:$Z$50,11,FALSE)</f>
        <v>0</v>
      </c>
      <c r="F56" s="119">
        <f>VLOOKUP($C$13,Blad4!$A$1:$Z$50,12,FALSE)</f>
        <v>260</v>
      </c>
      <c r="G56" s="119">
        <f>VLOOKUP($C$13,Blad4!$A$1:$Z$50,13,FALSE)</f>
        <v>0</v>
      </c>
      <c r="H56" s="104"/>
    </row>
    <row r="57" spans="1:8" ht="15" x14ac:dyDescent="0.25">
      <c r="A57" s="92"/>
      <c r="B57" s="75"/>
      <c r="C57" s="327" t="s">
        <v>72</v>
      </c>
      <c r="D57" s="328"/>
      <c r="E57" s="120">
        <f>VLOOKUP($C$13,Blad4!$A$1:$Z$50,14,FALSE)</f>
        <v>0</v>
      </c>
      <c r="F57" s="120">
        <f>VLOOKUP($C$13,Blad4!$A$1:$Z$50,15,FALSE)</f>
        <v>90</v>
      </c>
      <c r="G57" s="120">
        <f>VLOOKUP($C$13,Blad4!$A$1:$Z$50,16,FALSE)</f>
        <v>0</v>
      </c>
      <c r="H57" s="104"/>
    </row>
    <row r="58" spans="1:8" ht="15" x14ac:dyDescent="0.25">
      <c r="A58" s="92"/>
      <c r="B58" s="75"/>
      <c r="C58" s="321" t="s">
        <v>73</v>
      </c>
      <c r="D58" s="322"/>
      <c r="E58" s="120">
        <f>VLOOKUP($C$13,Blad4!$A$1:$Z$50,17,FALSE)</f>
        <v>10</v>
      </c>
      <c r="F58" s="120">
        <f>VLOOKUP($C$13,Blad4!$A$1:$Z$50,18,FALSE)</f>
        <v>50</v>
      </c>
      <c r="G58" s="120">
        <f>VLOOKUP($C$13,Blad4!$A$1:$Z$50,19,FALSE)</f>
        <v>20</v>
      </c>
      <c r="H58" s="95"/>
    </row>
    <row r="59" spans="1:8" ht="15" x14ac:dyDescent="0.25">
      <c r="A59" s="92"/>
      <c r="B59" s="75"/>
      <c r="C59" s="321" t="s">
        <v>74</v>
      </c>
      <c r="D59" s="322"/>
      <c r="E59" s="117">
        <f>VLOOKUP($C$13,Blad4!$A$1:$Z$50,20,FALSE)</f>
        <v>0.3</v>
      </c>
      <c r="F59" s="117">
        <f>VLOOKUP($C$13,Blad4!$A$1:$Z$50,21,FALSE)</f>
        <v>6</v>
      </c>
      <c r="G59" s="117">
        <f>VLOOKUP($C$13,Blad4!$A$1:$Z$50,22,FALSE)</f>
        <v>5</v>
      </c>
      <c r="H59" s="104"/>
    </row>
    <row r="60" spans="1:8" ht="15" x14ac:dyDescent="0.25">
      <c r="A60" s="97"/>
      <c r="B60" s="80"/>
      <c r="C60" s="80"/>
      <c r="D60" s="81"/>
      <c r="E60" s="82"/>
      <c r="F60" s="22"/>
      <c r="G60" s="83"/>
      <c r="H60" s="121"/>
    </row>
    <row r="61" spans="1:8" ht="15" customHeight="1" x14ac:dyDescent="0.2">
      <c r="A61" s="288"/>
      <c r="B61" s="289"/>
      <c r="C61" s="294" t="s">
        <v>42</v>
      </c>
      <c r="D61" s="294"/>
      <c r="E61" s="294"/>
      <c r="F61" s="295"/>
      <c r="G61" s="50" t="s">
        <v>40</v>
      </c>
      <c r="H61" s="122"/>
    </row>
    <row r="62" spans="1:8" ht="15" x14ac:dyDescent="0.2">
      <c r="A62" s="290"/>
      <c r="B62" s="291"/>
      <c r="C62" s="296"/>
      <c r="D62" s="296"/>
      <c r="E62" s="296"/>
      <c r="F62" s="297"/>
      <c r="G62" s="52" t="str">
        <f>G4</f>
        <v>Carré - SLAGERSVARKEN</v>
      </c>
      <c r="H62" s="123"/>
    </row>
    <row r="63" spans="1:8" ht="15" customHeight="1" x14ac:dyDescent="0.25">
      <c r="A63" s="290"/>
      <c r="B63" s="291"/>
      <c r="C63" s="296"/>
      <c r="D63" s="296"/>
      <c r="E63" s="296"/>
      <c r="F63" s="297"/>
      <c r="G63" s="54" t="str">
        <f>G5</f>
        <v>Datum: 01/01/2019</v>
      </c>
      <c r="H63" s="124"/>
    </row>
    <row r="64" spans="1:8" ht="15" customHeight="1" x14ac:dyDescent="0.25">
      <c r="A64" s="290"/>
      <c r="B64" s="291"/>
      <c r="C64" s="298"/>
      <c r="D64" s="298"/>
      <c r="E64" s="298"/>
      <c r="F64" s="299"/>
      <c r="G64" s="54" t="str">
        <f>G6</f>
        <v>Versie: 2.0</v>
      </c>
      <c r="H64" s="124"/>
    </row>
    <row r="65" spans="1:8" ht="18" x14ac:dyDescent="0.25">
      <c r="A65" s="290"/>
      <c r="B65" s="291"/>
      <c r="C65" s="300" t="s">
        <v>39</v>
      </c>
      <c r="D65" s="301"/>
      <c r="E65" s="301"/>
      <c r="F65" s="302"/>
      <c r="G65" s="54" t="s">
        <v>79</v>
      </c>
      <c r="H65" s="124"/>
    </row>
    <row r="66" spans="1:8" ht="18" customHeight="1" x14ac:dyDescent="0.25">
      <c r="A66" s="290"/>
      <c r="B66" s="291"/>
      <c r="C66" s="303" t="str">
        <f>C13</f>
        <v>Carré - SLAGERSVARKEN</v>
      </c>
      <c r="D66" s="304"/>
      <c r="E66" s="304"/>
      <c r="F66" s="305"/>
      <c r="G66" s="23"/>
      <c r="H66" s="125"/>
    </row>
    <row r="67" spans="1:8" ht="18" customHeight="1" x14ac:dyDescent="0.2">
      <c r="A67" s="292"/>
      <c r="B67" s="293"/>
      <c r="C67" s="306"/>
      <c r="D67" s="307"/>
      <c r="E67" s="307"/>
      <c r="F67" s="308"/>
      <c r="G67" s="126"/>
      <c r="H67" s="127"/>
    </row>
    <row r="68" spans="1:8" ht="15" x14ac:dyDescent="0.25">
      <c r="A68" s="75"/>
      <c r="B68" s="75"/>
      <c r="C68" s="75"/>
      <c r="D68" s="76"/>
      <c r="E68" s="72"/>
      <c r="F68" s="21"/>
      <c r="G68" s="77"/>
      <c r="H68" s="128"/>
    </row>
    <row r="69" spans="1:8" ht="15" x14ac:dyDescent="0.25">
      <c r="A69" s="75"/>
      <c r="B69" s="75"/>
      <c r="C69" s="75"/>
      <c r="D69" s="76"/>
      <c r="E69" s="72"/>
      <c r="F69" s="21"/>
      <c r="G69" s="77"/>
      <c r="H69" s="128"/>
    </row>
    <row r="70" spans="1:8" ht="15" x14ac:dyDescent="0.25">
      <c r="A70" s="101"/>
      <c r="B70" s="86"/>
      <c r="C70" s="86"/>
      <c r="D70" s="129"/>
      <c r="E70" s="102"/>
      <c r="F70" s="24"/>
      <c r="G70" s="24"/>
      <c r="H70" s="130"/>
    </row>
    <row r="71" spans="1:8" s="8" customFormat="1" ht="15" x14ac:dyDescent="0.25">
      <c r="A71" s="92"/>
      <c r="B71" s="75"/>
      <c r="C71" s="105" t="s">
        <v>76</v>
      </c>
      <c r="D71" s="106" t="s">
        <v>38</v>
      </c>
      <c r="E71" s="77" t="s">
        <v>77</v>
      </c>
      <c r="F71" s="21"/>
      <c r="G71" s="21"/>
      <c r="H71" s="104"/>
    </row>
    <row r="72" spans="1:8" s="8" customFormat="1" ht="15" x14ac:dyDescent="0.25">
      <c r="A72" s="92"/>
      <c r="B72" s="75"/>
      <c r="C72" s="90"/>
      <c r="D72" s="106" t="s">
        <v>38</v>
      </c>
      <c r="E72" s="77" t="s">
        <v>78</v>
      </c>
      <c r="F72" s="21"/>
      <c r="G72" s="77"/>
      <c r="H72" s="104"/>
    </row>
    <row r="73" spans="1:8" s="8" customFormat="1" ht="15" x14ac:dyDescent="0.25">
      <c r="A73" s="92"/>
      <c r="B73" s="75"/>
      <c r="C73" s="75"/>
      <c r="D73" s="76"/>
      <c r="E73" s="72"/>
      <c r="F73" s="21"/>
      <c r="G73" s="77"/>
      <c r="H73" s="95"/>
    </row>
    <row r="74" spans="1:8" s="8" customFormat="1" ht="15" x14ac:dyDescent="0.25">
      <c r="A74" s="92"/>
      <c r="B74" s="75"/>
      <c r="C74" s="75"/>
      <c r="D74" s="76"/>
      <c r="E74" s="72"/>
      <c r="F74" s="21"/>
      <c r="G74" s="21"/>
      <c r="H74" s="78"/>
    </row>
    <row r="75" spans="1:8" ht="15" x14ac:dyDescent="0.25">
      <c r="A75" s="92"/>
      <c r="B75" s="75"/>
      <c r="C75" s="105" t="s">
        <v>80</v>
      </c>
      <c r="D75" s="106" t="s">
        <v>38</v>
      </c>
      <c r="E75" s="131" t="s">
        <v>340</v>
      </c>
      <c r="F75" s="77" t="str">
        <f>VLOOKUP($C$13,Blad4!$A$1:$Z$50,23,FALSE)</f>
        <v>van het vlees</v>
      </c>
      <c r="G75" s="25"/>
      <c r="H75" s="95"/>
    </row>
    <row r="76" spans="1:8" ht="15" x14ac:dyDescent="0.25">
      <c r="A76" s="110"/>
      <c r="B76" s="71"/>
      <c r="C76" s="90"/>
      <c r="D76" s="106" t="s">
        <v>38</v>
      </c>
      <c r="E76" s="77" t="s">
        <v>319</v>
      </c>
      <c r="F76" s="21"/>
      <c r="G76" s="21"/>
      <c r="H76" s="95"/>
    </row>
    <row r="77" spans="1:8" ht="15" x14ac:dyDescent="0.25">
      <c r="A77" s="110"/>
      <c r="B77" s="71"/>
      <c r="C77" s="71"/>
      <c r="D77" s="106" t="s">
        <v>38</v>
      </c>
      <c r="E77" s="77" t="s">
        <v>81</v>
      </c>
      <c r="F77" s="21"/>
      <c r="G77" s="25"/>
      <c r="H77" s="95"/>
    </row>
    <row r="78" spans="1:8" ht="15" x14ac:dyDescent="0.25">
      <c r="A78" s="110"/>
      <c r="B78" s="71"/>
      <c r="C78" s="71"/>
      <c r="D78" s="106" t="s">
        <v>38</v>
      </c>
      <c r="E78" s="77" t="s">
        <v>82</v>
      </c>
      <c r="F78" s="94"/>
      <c r="G78" s="25"/>
      <c r="H78" s="95"/>
    </row>
    <row r="79" spans="1:8" ht="15" x14ac:dyDescent="0.25">
      <c r="A79" s="284"/>
      <c r="B79" s="285"/>
      <c r="C79" s="285"/>
      <c r="D79" s="106" t="s">
        <v>38</v>
      </c>
      <c r="E79" s="77" t="s">
        <v>83</v>
      </c>
      <c r="F79" s="21"/>
      <c r="G79" s="21"/>
      <c r="H79" s="78"/>
    </row>
    <row r="80" spans="1:8" ht="15" x14ac:dyDescent="0.25">
      <c r="A80" s="284"/>
      <c r="B80" s="285"/>
      <c r="C80" s="285"/>
      <c r="D80" s="76"/>
      <c r="E80" s="72"/>
      <c r="F80" s="21"/>
      <c r="G80" s="77"/>
      <c r="H80" s="132"/>
    </row>
    <row r="81" spans="1:8" ht="15" x14ac:dyDescent="0.25">
      <c r="A81" s="284"/>
      <c r="B81" s="285"/>
      <c r="C81" s="285"/>
      <c r="D81" s="76"/>
      <c r="E81" s="91"/>
      <c r="F81" s="94"/>
      <c r="G81" s="25"/>
      <c r="H81" s="133"/>
    </row>
    <row r="82" spans="1:8" ht="12.75" customHeight="1" x14ac:dyDescent="0.25">
      <c r="A82" s="92"/>
      <c r="B82" s="75"/>
      <c r="C82" s="105" t="s">
        <v>334</v>
      </c>
      <c r="D82" s="134" t="s">
        <v>285</v>
      </c>
      <c r="E82" s="77" t="str">
        <f>VLOOKUP($C$13,Blad4!$A$1:$Z$50,24,FALSE)</f>
        <v>+ 7°C</v>
      </c>
      <c r="F82" s="21"/>
      <c r="G82" s="21"/>
      <c r="H82" s="113"/>
    </row>
    <row r="83" spans="1:8" ht="12.75" customHeight="1" x14ac:dyDescent="0.25">
      <c r="A83" s="92"/>
      <c r="B83" s="75"/>
      <c r="C83" s="105"/>
      <c r="D83" s="131"/>
      <c r="E83" s="131"/>
      <c r="F83" s="21"/>
      <c r="G83" s="21"/>
      <c r="H83" s="113"/>
    </row>
    <row r="84" spans="1:8" ht="15" x14ac:dyDescent="0.25">
      <c r="A84" s="286"/>
      <c r="B84" s="287"/>
      <c r="C84" s="287"/>
      <c r="D84" s="81"/>
      <c r="E84" s="99"/>
      <c r="F84" s="135"/>
      <c r="G84" s="136"/>
      <c r="H84" s="137"/>
    </row>
    <row r="85" spans="1:8" ht="12" customHeight="1" x14ac:dyDescent="0.25">
      <c r="A85" s="101"/>
      <c r="B85" s="86"/>
      <c r="C85" s="86"/>
      <c r="D85" s="129"/>
      <c r="E85" s="102"/>
      <c r="F85" s="24"/>
      <c r="G85" s="24"/>
      <c r="H85" s="138"/>
    </row>
    <row r="86" spans="1:8" ht="12" customHeight="1" x14ac:dyDescent="0.25">
      <c r="A86" s="74" t="s">
        <v>84</v>
      </c>
      <c r="B86" s="90"/>
      <c r="C86" s="90" t="s">
        <v>86</v>
      </c>
      <c r="D86" s="76"/>
      <c r="E86" s="72"/>
      <c r="F86" s="21"/>
      <c r="G86" s="77"/>
      <c r="H86" s="115"/>
    </row>
    <row r="87" spans="1:8" ht="12" customHeight="1" x14ac:dyDescent="0.25">
      <c r="A87" s="92"/>
      <c r="B87" s="75"/>
      <c r="C87" s="90" t="s">
        <v>85</v>
      </c>
      <c r="D87" s="76"/>
      <c r="E87" s="91"/>
      <c r="F87" s="94"/>
      <c r="G87" s="25"/>
      <c r="H87" s="95"/>
    </row>
    <row r="88" spans="1:8" ht="12" customHeight="1" x14ac:dyDescent="0.25">
      <c r="A88" s="92"/>
      <c r="B88" s="75"/>
      <c r="C88" s="90" t="s">
        <v>87</v>
      </c>
      <c r="D88" s="76"/>
      <c r="E88" s="72"/>
      <c r="F88" s="21"/>
      <c r="G88" s="21"/>
      <c r="H88" s="104"/>
    </row>
    <row r="89" spans="1:8" ht="15" x14ac:dyDescent="0.25">
      <c r="A89" s="97"/>
      <c r="B89" s="80"/>
      <c r="C89" s="80"/>
      <c r="D89" s="81"/>
      <c r="E89" s="82"/>
      <c r="F89" s="22"/>
      <c r="G89" s="136"/>
      <c r="H89" s="137"/>
    </row>
    <row r="90" spans="1:8" ht="15" x14ac:dyDescent="0.25">
      <c r="A90" s="101"/>
      <c r="B90" s="86"/>
      <c r="C90" s="86"/>
      <c r="D90" s="129"/>
      <c r="E90" s="102"/>
      <c r="F90" s="24"/>
      <c r="G90" s="24"/>
      <c r="H90" s="130"/>
    </row>
    <row r="91" spans="1:8" ht="15" x14ac:dyDescent="0.25">
      <c r="A91" s="74" t="s">
        <v>88</v>
      </c>
      <c r="B91" s="75"/>
      <c r="C91" s="107" t="s">
        <v>286</v>
      </c>
      <c r="D91" s="106"/>
      <c r="E91" s="77"/>
      <c r="F91" s="21"/>
      <c r="G91" s="77"/>
      <c r="H91" s="104"/>
    </row>
    <row r="92" spans="1:8" ht="15" x14ac:dyDescent="0.25">
      <c r="A92" s="74"/>
      <c r="B92" s="75"/>
      <c r="C92" s="107" t="s">
        <v>287</v>
      </c>
      <c r="D92" s="106"/>
      <c r="E92" s="77"/>
      <c r="F92" s="21"/>
      <c r="G92" s="77"/>
      <c r="H92" s="104"/>
    </row>
    <row r="93" spans="1:8" ht="15" x14ac:dyDescent="0.25">
      <c r="A93" s="92"/>
      <c r="B93" s="75"/>
      <c r="C93" s="107" t="s">
        <v>284</v>
      </c>
      <c r="D93" s="106"/>
      <c r="E93" s="77"/>
      <c r="F93" s="21"/>
      <c r="G93" s="77"/>
      <c r="H93" s="95"/>
    </row>
    <row r="94" spans="1:8" ht="15" x14ac:dyDescent="0.25">
      <c r="A94" s="92"/>
      <c r="B94" s="75"/>
      <c r="C94" s="107" t="s">
        <v>89</v>
      </c>
      <c r="D94" s="106"/>
      <c r="E94" s="77"/>
      <c r="F94" s="21"/>
      <c r="G94" s="21"/>
      <c r="H94" s="104"/>
    </row>
    <row r="95" spans="1:8" ht="15" x14ac:dyDescent="0.25">
      <c r="A95" s="97"/>
      <c r="B95" s="80"/>
      <c r="C95" s="80"/>
      <c r="D95" s="81"/>
      <c r="E95" s="82"/>
      <c r="F95" s="22"/>
      <c r="G95" s="83"/>
      <c r="H95" s="137"/>
    </row>
    <row r="96" spans="1:8" ht="15" x14ac:dyDescent="0.25">
      <c r="A96" s="101"/>
      <c r="B96" s="86"/>
      <c r="C96" s="86"/>
      <c r="D96" s="129"/>
      <c r="E96" s="102"/>
      <c r="F96" s="24"/>
      <c r="G96" s="24"/>
      <c r="H96" s="130"/>
    </row>
    <row r="97" spans="1:8" ht="15" x14ac:dyDescent="0.25">
      <c r="A97" s="74" t="s">
        <v>104</v>
      </c>
      <c r="B97" s="75"/>
      <c r="C97" s="90" t="s">
        <v>90</v>
      </c>
      <c r="D97" s="76"/>
      <c r="E97" s="72"/>
      <c r="F97" s="21"/>
      <c r="G97" s="77"/>
      <c r="H97" s="104"/>
    </row>
    <row r="98" spans="1:8" ht="15" x14ac:dyDescent="0.25">
      <c r="A98" s="92"/>
      <c r="B98" s="75"/>
      <c r="C98" s="90" t="s">
        <v>99</v>
      </c>
      <c r="D98" s="76"/>
      <c r="E98" s="76"/>
      <c r="F98" s="25"/>
      <c r="G98" s="25"/>
      <c r="H98" s="139"/>
    </row>
    <row r="99" spans="1:8" ht="15" x14ac:dyDescent="0.25">
      <c r="A99" s="110"/>
      <c r="B99" s="71"/>
      <c r="C99" s="140" t="s">
        <v>98</v>
      </c>
      <c r="D99" s="76"/>
      <c r="E99" s="76"/>
      <c r="F99" s="25"/>
      <c r="G99" s="25"/>
      <c r="H99" s="139"/>
    </row>
    <row r="100" spans="1:8" ht="15" x14ac:dyDescent="0.25">
      <c r="A100" s="141"/>
      <c r="B100" s="142"/>
      <c r="C100" s="143"/>
      <c r="D100" s="81"/>
      <c r="E100" s="81"/>
      <c r="F100" s="136"/>
      <c r="G100" s="136"/>
      <c r="H100" s="144"/>
    </row>
    <row r="101" spans="1:8" ht="15" x14ac:dyDescent="0.25">
      <c r="A101" s="145"/>
      <c r="B101" s="146"/>
      <c r="C101" s="147"/>
      <c r="D101" s="129"/>
      <c r="E101" s="129"/>
      <c r="F101" s="67"/>
      <c r="G101" s="67"/>
      <c r="H101" s="148"/>
    </row>
    <row r="102" spans="1:8" ht="15" x14ac:dyDescent="0.25">
      <c r="A102" s="149" t="s">
        <v>105</v>
      </c>
      <c r="B102" s="71"/>
      <c r="C102" s="140"/>
      <c r="D102" s="76"/>
      <c r="E102" s="76"/>
      <c r="F102" s="25"/>
      <c r="G102" s="25"/>
      <c r="H102" s="139"/>
    </row>
    <row r="103" spans="1:8" ht="15" x14ac:dyDescent="0.25">
      <c r="A103" s="110"/>
      <c r="B103" s="71"/>
      <c r="C103" s="140"/>
      <c r="D103" s="76"/>
      <c r="E103" s="76"/>
      <c r="F103" s="25"/>
      <c r="G103" s="25"/>
      <c r="H103" s="139"/>
    </row>
    <row r="104" spans="1:8" ht="15" x14ac:dyDescent="0.25">
      <c r="A104" s="110"/>
      <c r="B104" s="140" t="s">
        <v>288</v>
      </c>
      <c r="C104" s="140"/>
      <c r="D104" s="76"/>
      <c r="E104" s="76"/>
      <c r="F104" s="25"/>
      <c r="G104" s="25"/>
      <c r="H104" s="139"/>
    </row>
    <row r="105" spans="1:8" ht="15" x14ac:dyDescent="0.25">
      <c r="A105" s="110"/>
      <c r="B105" s="140" t="s">
        <v>289</v>
      </c>
      <c r="C105" s="71"/>
      <c r="D105" s="76"/>
      <c r="E105" s="76"/>
      <c r="F105" s="25"/>
      <c r="G105" s="25"/>
      <c r="H105" s="139"/>
    </row>
    <row r="106" spans="1:8" ht="15" x14ac:dyDescent="0.25">
      <c r="A106" s="110"/>
      <c r="B106" s="140"/>
      <c r="C106" s="71"/>
      <c r="D106" s="76"/>
      <c r="E106" s="76"/>
      <c r="F106" s="25"/>
      <c r="G106" s="25"/>
      <c r="H106" s="139"/>
    </row>
    <row r="107" spans="1:8" ht="15" x14ac:dyDescent="0.25">
      <c r="A107" s="110"/>
      <c r="B107" s="140" t="s">
        <v>100</v>
      </c>
      <c r="C107" s="71"/>
      <c r="D107" s="76"/>
      <c r="E107" s="76"/>
      <c r="F107" s="25"/>
      <c r="G107" s="25"/>
      <c r="H107" s="139"/>
    </row>
    <row r="108" spans="1:8" ht="15" x14ac:dyDescent="0.25">
      <c r="A108" s="110"/>
      <c r="B108" s="140" t="s">
        <v>102</v>
      </c>
      <c r="C108" s="71"/>
      <c r="D108" s="76"/>
      <c r="E108" s="76"/>
      <c r="F108" s="25"/>
      <c r="G108" s="25"/>
      <c r="H108" s="139"/>
    </row>
    <row r="109" spans="1:8" ht="15" x14ac:dyDescent="0.25">
      <c r="A109" s="110"/>
      <c r="B109" s="140" t="s">
        <v>101</v>
      </c>
      <c r="C109" s="71"/>
      <c r="D109" s="76"/>
      <c r="E109" s="76"/>
      <c r="F109" s="25"/>
      <c r="G109" s="25"/>
      <c r="H109" s="139"/>
    </row>
    <row r="110" spans="1:8" ht="15" x14ac:dyDescent="0.25">
      <c r="A110" s="141"/>
      <c r="B110" s="142"/>
      <c r="C110" s="142"/>
      <c r="D110" s="81"/>
      <c r="E110" s="81"/>
      <c r="F110" s="136"/>
      <c r="G110" s="136"/>
      <c r="H110" s="144"/>
    </row>
    <row r="111" spans="1:8" ht="15" x14ac:dyDescent="0.25">
      <c r="A111" s="145"/>
      <c r="B111" s="146"/>
      <c r="C111" s="146"/>
      <c r="D111" s="129"/>
      <c r="E111" s="129"/>
      <c r="F111" s="67"/>
      <c r="G111" s="67"/>
      <c r="H111" s="148"/>
    </row>
    <row r="112" spans="1:8" ht="14.25" x14ac:dyDescent="0.2">
      <c r="A112" s="149" t="s">
        <v>91</v>
      </c>
      <c r="B112" s="140"/>
      <c r="C112" s="140" t="s">
        <v>292</v>
      </c>
      <c r="D112" s="76" t="str">
        <f>VLOOKUP($C$13,Blad4!$A$1:$Z$50,25,FALSE)</f>
        <v>+ 7°C</v>
      </c>
      <c r="E112" s="131"/>
      <c r="F112" s="25"/>
      <c r="G112" s="25"/>
      <c r="H112" s="150"/>
    </row>
    <row r="113" spans="1:8" ht="14.25" x14ac:dyDescent="0.2">
      <c r="A113" s="149"/>
      <c r="B113" s="140"/>
      <c r="C113" s="140" t="s">
        <v>103</v>
      </c>
      <c r="D113" s="76">
        <f>VLOOKUP($C$13,Blad4!$A$1:$Z$50,26,FALSE)</f>
        <v>6</v>
      </c>
      <c r="E113" s="77" t="s">
        <v>283</v>
      </c>
      <c r="F113" s="25"/>
      <c r="G113" s="25"/>
      <c r="H113" s="150"/>
    </row>
    <row r="114" spans="1:8" ht="14.25" x14ac:dyDescent="0.2">
      <c r="A114" s="149"/>
      <c r="B114" s="140"/>
      <c r="C114" s="140" t="s">
        <v>282</v>
      </c>
      <c r="D114" s="76">
        <f>VLOOKUP($C$13,Blad4!$A$1:$AA$50,27,FALSE)</f>
        <v>14</v>
      </c>
      <c r="E114" s="77" t="s">
        <v>283</v>
      </c>
      <c r="F114" s="25"/>
      <c r="G114" s="25"/>
      <c r="H114" s="150"/>
    </row>
    <row r="115" spans="1:8" ht="14.25" x14ac:dyDescent="0.2">
      <c r="A115" s="79"/>
      <c r="B115" s="151"/>
      <c r="C115" s="151"/>
      <c r="D115" s="81"/>
      <c r="E115" s="81"/>
      <c r="F115" s="136"/>
      <c r="G115" s="83"/>
      <c r="H115" s="152"/>
    </row>
    <row r="116" spans="1:8" ht="14.25" x14ac:dyDescent="0.2">
      <c r="A116" s="85"/>
      <c r="B116" s="153"/>
      <c r="C116" s="153"/>
      <c r="D116" s="129"/>
      <c r="E116" s="87"/>
      <c r="F116" s="88"/>
      <c r="G116" s="67"/>
      <c r="H116" s="154"/>
    </row>
    <row r="117" spans="1:8" ht="14.25" x14ac:dyDescent="0.2">
      <c r="A117" s="74" t="s">
        <v>92</v>
      </c>
      <c r="B117" s="90"/>
      <c r="C117" s="90" t="s">
        <v>93</v>
      </c>
      <c r="D117" s="76"/>
      <c r="E117" s="76"/>
      <c r="F117" s="25"/>
      <c r="G117" s="25"/>
      <c r="H117" s="155"/>
    </row>
    <row r="118" spans="1:8" ht="14.25" x14ac:dyDescent="0.2">
      <c r="A118" s="74"/>
      <c r="B118" s="90"/>
      <c r="C118" s="90" t="s">
        <v>94</v>
      </c>
      <c r="D118" s="76"/>
      <c r="E118" s="76"/>
      <c r="F118" s="25"/>
      <c r="G118" s="77"/>
      <c r="H118" s="156"/>
    </row>
    <row r="119" spans="1:8" ht="14.25" x14ac:dyDescent="0.2">
      <c r="A119" s="74"/>
      <c r="B119" s="90"/>
      <c r="C119" s="140" t="s">
        <v>95</v>
      </c>
      <c r="D119" s="76"/>
      <c r="E119" s="91"/>
      <c r="F119" s="94"/>
      <c r="G119" s="25"/>
      <c r="H119" s="157"/>
    </row>
    <row r="120" spans="1:8" ht="14.25" x14ac:dyDescent="0.2">
      <c r="A120" s="74"/>
      <c r="B120" s="90"/>
      <c r="C120" s="90" t="s">
        <v>96</v>
      </c>
      <c r="D120" s="76"/>
      <c r="E120" s="76"/>
      <c r="F120" s="25"/>
      <c r="G120" s="25"/>
      <c r="H120" s="158"/>
    </row>
    <row r="121" spans="1:8" ht="14.25" x14ac:dyDescent="0.2">
      <c r="A121" s="74"/>
      <c r="B121" s="90"/>
      <c r="C121" s="90"/>
      <c r="D121" s="76"/>
      <c r="E121" s="76"/>
      <c r="F121" s="25"/>
      <c r="G121" s="77"/>
      <c r="H121" s="158"/>
    </row>
    <row r="122" spans="1:8" ht="14.25" x14ac:dyDescent="0.2">
      <c r="A122" s="79"/>
      <c r="B122" s="151"/>
      <c r="C122" s="151"/>
      <c r="D122" s="81"/>
      <c r="E122" s="99"/>
      <c r="F122" s="135"/>
      <c r="G122" s="136"/>
      <c r="H122" s="159"/>
    </row>
  </sheetData>
  <protectedRanges>
    <protectedRange sqref="C13" name="Bereik1"/>
  </protectedRanges>
  <dataConsolidate/>
  <mergeCells count="23">
    <mergeCell ref="A79:C79"/>
    <mergeCell ref="A80:C80"/>
    <mergeCell ref="A81:C81"/>
    <mergeCell ref="A84:C84"/>
    <mergeCell ref="C58:D58"/>
    <mergeCell ref="C59:D59"/>
    <mergeCell ref="A61:B67"/>
    <mergeCell ref="C61:F64"/>
    <mergeCell ref="C65:F65"/>
    <mergeCell ref="C66:F66"/>
    <mergeCell ref="C67:F67"/>
    <mergeCell ref="C57:D57"/>
    <mergeCell ref="A3:B9"/>
    <mergeCell ref="C3:F6"/>
    <mergeCell ref="C7:F7"/>
    <mergeCell ref="C8:F8"/>
    <mergeCell ref="C9:F9"/>
    <mergeCell ref="C51:D51"/>
    <mergeCell ref="C52:D52"/>
    <mergeCell ref="C53:D53"/>
    <mergeCell ref="C54:D54"/>
    <mergeCell ref="C55:D55"/>
    <mergeCell ref="C56:D56"/>
  </mergeCells>
  <dataValidations count="1">
    <dataValidation type="list" allowBlank="1" showInputMessage="1" showErrorMessage="1" sqref="G24 G66 G20:G21 G36 G50 G70:G71 G120 G42 G32 G117 G28 G45 G17 G74 G85 G96 G79 G94 G90 G82:G83 G88">
      <formula1>$A$1:$A$39</formula1>
    </dataValidation>
  </dataValidations>
  <hyperlinks>
    <hyperlink ref="C20" r:id="rId1"/>
  </hyperlinks>
  <pageMargins left="0.70866141732283461" right="0.70866141732283461" top="0.74803149606299213" bottom="0.74803149606299213" header="0.31496062992125984" footer="0.31496062992125984"/>
  <pageSetup paperSize="9" scale="82" orientation="portrait" r:id="rId2"/>
  <headerFooter alignWithMargins="0"/>
  <rowBreaks count="1" manualBreakCount="1">
    <brk id="60" max="7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Blad4!$A$3:$A$50</xm:f>
          </x14:formula1>
          <xm:sqref>C13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3:H123"/>
  <sheetViews>
    <sheetView view="pageBreakPreview" zoomScale="115" zoomScaleNormal="100" zoomScaleSheetLayoutView="115" workbookViewId="0">
      <selection activeCell="G5" sqref="G5"/>
    </sheetView>
  </sheetViews>
  <sheetFormatPr defaultRowHeight="12.75" x14ac:dyDescent="0.2"/>
  <cols>
    <col min="1" max="1" width="8.7109375" customWidth="1"/>
    <col min="2" max="2" width="16.7109375" customWidth="1"/>
    <col min="3" max="3" width="20.7109375" style="19" customWidth="1"/>
    <col min="4" max="4" width="6.140625" style="20" customWidth="1"/>
    <col min="5" max="5" width="15.85546875" style="1" customWidth="1"/>
    <col min="6" max="6" width="14.7109375" customWidth="1"/>
    <col min="7" max="7" width="16.85546875" customWidth="1"/>
    <col min="8" max="8" width="8.7109375" style="4" customWidth="1"/>
    <col min="9" max="25" width="18.28515625" customWidth="1"/>
  </cols>
  <sheetData>
    <row r="3" spans="1:8" ht="15" x14ac:dyDescent="0.2">
      <c r="A3" s="309"/>
      <c r="B3" s="310"/>
      <c r="C3" s="315" t="s">
        <v>42</v>
      </c>
      <c r="D3" s="294"/>
      <c r="E3" s="294"/>
      <c r="F3" s="295"/>
      <c r="G3" s="50" t="s">
        <v>296</v>
      </c>
      <c r="H3" s="51"/>
    </row>
    <row r="4" spans="1:8" ht="15" customHeight="1" x14ac:dyDescent="0.2">
      <c r="A4" s="311"/>
      <c r="B4" s="312"/>
      <c r="C4" s="316"/>
      <c r="D4" s="296"/>
      <c r="E4" s="296"/>
      <c r="F4" s="297"/>
      <c r="G4" s="52" t="str">
        <f>C8</f>
        <v>Kaken / wangen - DV</v>
      </c>
      <c r="H4" s="53"/>
    </row>
    <row r="5" spans="1:8" ht="15" customHeight="1" x14ac:dyDescent="0.2">
      <c r="A5" s="311"/>
      <c r="B5" s="312"/>
      <c r="C5" s="316"/>
      <c r="D5" s="296"/>
      <c r="E5" s="296"/>
      <c r="F5" s="297"/>
      <c r="G5" s="179" t="str">
        <f>VLOOKUP($C$13,Blad5!$A$1:$AD$50,30,FALSE)</f>
        <v>Datum: 01/01/2019</v>
      </c>
      <c r="H5" s="55"/>
    </row>
    <row r="6" spans="1:8" ht="15" x14ac:dyDescent="0.2">
      <c r="A6" s="311"/>
      <c r="B6" s="312"/>
      <c r="C6" s="317"/>
      <c r="D6" s="298"/>
      <c r="E6" s="298"/>
      <c r="F6" s="299"/>
      <c r="G6" s="179" t="str">
        <f>VLOOKUP($C$13,Blad5!$A$1:$AD$50,29,FALSE)</f>
        <v>Versie: 2.0</v>
      </c>
      <c r="H6" s="55"/>
    </row>
    <row r="7" spans="1:8" ht="18" x14ac:dyDescent="0.25">
      <c r="A7" s="311"/>
      <c r="B7" s="312"/>
      <c r="C7" s="300" t="s">
        <v>270</v>
      </c>
      <c r="D7" s="301"/>
      <c r="E7" s="301"/>
      <c r="F7" s="302"/>
      <c r="G7" s="54" t="s">
        <v>41</v>
      </c>
      <c r="H7" s="55"/>
    </row>
    <row r="8" spans="1:8" ht="18" x14ac:dyDescent="0.25">
      <c r="A8" s="311"/>
      <c r="B8" s="312"/>
      <c r="C8" s="303" t="str">
        <f>C13</f>
        <v>Kaken / wangen - DV</v>
      </c>
      <c r="D8" s="304"/>
      <c r="E8" s="304"/>
      <c r="F8" s="305"/>
      <c r="G8" s="54"/>
      <c r="H8" s="55"/>
    </row>
    <row r="9" spans="1:8" ht="18" x14ac:dyDescent="0.25">
      <c r="A9" s="313"/>
      <c r="B9" s="314"/>
      <c r="C9" s="318"/>
      <c r="D9" s="319"/>
      <c r="E9" s="319"/>
      <c r="F9" s="320"/>
      <c r="G9" s="56"/>
      <c r="H9" s="57"/>
    </row>
    <row r="10" spans="1:8" ht="15" x14ac:dyDescent="0.25">
      <c r="A10" s="58"/>
      <c r="B10" s="58"/>
      <c r="C10" s="59"/>
      <c r="D10" s="60"/>
      <c r="E10" s="61"/>
      <c r="F10" s="61"/>
      <c r="G10" s="62"/>
      <c r="H10" s="61"/>
    </row>
    <row r="11" spans="1:8" ht="15" x14ac:dyDescent="0.25">
      <c r="A11" s="58"/>
      <c r="B11" s="58"/>
      <c r="C11" s="59"/>
      <c r="D11" s="60"/>
      <c r="E11" s="61"/>
      <c r="F11" s="61"/>
      <c r="G11" s="62"/>
      <c r="H11" s="61"/>
    </row>
    <row r="12" spans="1:8" ht="15" x14ac:dyDescent="0.25">
      <c r="A12" s="63"/>
      <c r="B12" s="24"/>
      <c r="C12" s="64"/>
      <c r="D12" s="65"/>
      <c r="E12" s="66"/>
      <c r="F12" s="67"/>
      <c r="G12" s="67"/>
      <c r="H12" s="68"/>
    </row>
    <row r="13" spans="1:8" ht="15" x14ac:dyDescent="0.25">
      <c r="A13" s="69" t="s">
        <v>45</v>
      </c>
      <c r="B13" s="70"/>
      <c r="C13" s="70" t="s">
        <v>301</v>
      </c>
      <c r="D13" s="164"/>
      <c r="E13" s="72"/>
      <c r="F13" s="21"/>
      <c r="H13" s="73"/>
    </row>
    <row r="14" spans="1:8" ht="15" x14ac:dyDescent="0.25">
      <c r="A14" s="74"/>
      <c r="B14" s="75"/>
      <c r="C14" s="75"/>
      <c r="D14" s="76"/>
      <c r="E14" s="72"/>
      <c r="F14" s="21"/>
      <c r="G14" s="77"/>
      <c r="H14" s="78"/>
    </row>
    <row r="15" spans="1:8" ht="15" x14ac:dyDescent="0.25">
      <c r="A15" s="79"/>
      <c r="B15" s="80"/>
      <c r="C15" s="80"/>
      <c r="D15" s="81"/>
      <c r="E15" s="82"/>
      <c r="F15" s="22"/>
      <c r="G15" s="83"/>
      <c r="H15" s="84"/>
    </row>
    <row r="16" spans="1:8" ht="15" x14ac:dyDescent="0.25">
      <c r="A16" s="85"/>
      <c r="B16" s="86"/>
      <c r="C16" s="86"/>
      <c r="D16" s="87"/>
      <c r="E16" s="87"/>
      <c r="F16" s="88"/>
      <c r="G16" s="67"/>
      <c r="H16" s="89"/>
    </row>
    <row r="17" spans="1:8" ht="15" x14ac:dyDescent="0.25">
      <c r="A17" s="74" t="s">
        <v>44</v>
      </c>
      <c r="B17" s="75"/>
      <c r="C17" s="90" t="s">
        <v>46</v>
      </c>
      <c r="D17" s="91"/>
      <c r="E17" s="76"/>
      <c r="F17" s="25"/>
      <c r="G17" s="21"/>
      <c r="H17" s="78"/>
    </row>
    <row r="18" spans="1:8" ht="15" x14ac:dyDescent="0.25">
      <c r="A18" s="92"/>
      <c r="B18" s="75"/>
      <c r="C18" s="90" t="s">
        <v>47</v>
      </c>
      <c r="D18" s="91"/>
      <c r="E18" s="76"/>
      <c r="F18" s="25"/>
      <c r="G18" s="77"/>
      <c r="H18" s="78"/>
    </row>
    <row r="19" spans="1:8" ht="15" x14ac:dyDescent="0.25">
      <c r="A19" s="92"/>
      <c r="B19" s="75"/>
      <c r="C19" s="90" t="s">
        <v>48</v>
      </c>
      <c r="D19" s="93" t="s">
        <v>49</v>
      </c>
      <c r="E19" s="91"/>
      <c r="F19" s="94"/>
      <c r="G19" s="25"/>
      <c r="H19" s="95"/>
    </row>
    <row r="20" spans="1:8" ht="15" x14ac:dyDescent="0.25">
      <c r="A20" s="92"/>
      <c r="B20" s="75"/>
      <c r="C20" s="96" t="s">
        <v>50</v>
      </c>
      <c r="D20" s="91"/>
      <c r="E20" s="72"/>
      <c r="F20" s="21"/>
      <c r="G20" s="21"/>
      <c r="H20" s="73"/>
    </row>
    <row r="21" spans="1:8" ht="15" x14ac:dyDescent="0.25">
      <c r="A21" s="97"/>
      <c r="B21" s="80"/>
      <c r="C21" s="98"/>
      <c r="D21" s="99"/>
      <c r="E21" s="82"/>
      <c r="F21" s="22"/>
      <c r="G21" s="22"/>
      <c r="H21" s="100"/>
    </row>
    <row r="22" spans="1:8" ht="15" x14ac:dyDescent="0.25">
      <c r="A22" s="101"/>
      <c r="B22" s="86"/>
      <c r="C22" s="86"/>
      <c r="D22" s="87"/>
      <c r="E22" s="102"/>
      <c r="F22" s="24"/>
      <c r="G22" s="65"/>
      <c r="H22" s="103"/>
    </row>
    <row r="23" spans="1:8" ht="15" x14ac:dyDescent="0.25">
      <c r="A23" s="74" t="s">
        <v>51</v>
      </c>
      <c r="B23" s="90"/>
      <c r="C23" s="75"/>
      <c r="D23" s="91"/>
      <c r="E23" s="91"/>
      <c r="F23" s="94"/>
      <c r="G23" s="25"/>
      <c r="H23" s="95"/>
    </row>
    <row r="24" spans="1:8" ht="15" x14ac:dyDescent="0.25">
      <c r="A24" s="74"/>
      <c r="B24" s="90"/>
      <c r="C24" s="75"/>
      <c r="D24" s="76"/>
      <c r="E24" s="72"/>
      <c r="F24" s="21"/>
      <c r="G24" s="21"/>
      <c r="H24" s="104"/>
    </row>
    <row r="25" spans="1:8" ht="15" x14ac:dyDescent="0.25">
      <c r="A25" s="74"/>
      <c r="B25" s="90" t="s">
        <v>273</v>
      </c>
      <c r="C25" s="77" t="str">
        <f>VLOOKUP($C$13,Blad5!$A$1:$AB$50,28,FALSE)</f>
        <v>Duitsland</v>
      </c>
      <c r="D25" s="76"/>
      <c r="E25" s="72"/>
      <c r="F25" s="21"/>
      <c r="G25" s="77"/>
      <c r="H25" s="104"/>
    </row>
    <row r="26" spans="1:8" ht="15" x14ac:dyDescent="0.25">
      <c r="A26" s="74"/>
      <c r="B26" s="90" t="s">
        <v>309</v>
      </c>
      <c r="C26" s="75"/>
      <c r="D26" s="76"/>
      <c r="E26" s="72"/>
      <c r="F26" s="21"/>
      <c r="G26" s="25"/>
      <c r="H26" s="95"/>
    </row>
    <row r="27" spans="1:8" ht="15" x14ac:dyDescent="0.25">
      <c r="A27" s="74"/>
      <c r="B27" s="90"/>
      <c r="C27" s="75"/>
      <c r="D27" s="76"/>
      <c r="E27" s="72"/>
      <c r="F27" s="21"/>
      <c r="G27" s="25"/>
      <c r="H27" s="95"/>
    </row>
    <row r="28" spans="1:8" ht="15" x14ac:dyDescent="0.25">
      <c r="A28" s="92"/>
      <c r="B28" s="75"/>
      <c r="C28" s="75"/>
      <c r="D28" s="76"/>
      <c r="E28" s="72"/>
      <c r="F28" s="21"/>
      <c r="G28" s="21"/>
      <c r="H28" s="104"/>
    </row>
    <row r="29" spans="1:8" ht="15" x14ac:dyDescent="0.25">
      <c r="A29" s="92"/>
      <c r="B29" s="75"/>
      <c r="C29" s="105" t="s">
        <v>55</v>
      </c>
      <c r="D29" s="106" t="s">
        <v>38</v>
      </c>
      <c r="E29" s="107" t="s">
        <v>60</v>
      </c>
      <c r="F29" s="21"/>
      <c r="G29" s="77"/>
      <c r="H29" s="104"/>
    </row>
    <row r="30" spans="1:8" ht="15" x14ac:dyDescent="0.25">
      <c r="A30" s="92"/>
      <c r="B30" s="75"/>
      <c r="C30" s="90"/>
      <c r="D30" s="106" t="s">
        <v>38</v>
      </c>
      <c r="E30" s="108" t="s">
        <v>339</v>
      </c>
      <c r="F30" s="21"/>
      <c r="G30" s="77"/>
      <c r="H30" s="95"/>
    </row>
    <row r="31" spans="1:8" ht="15" x14ac:dyDescent="0.25">
      <c r="A31" s="92"/>
      <c r="B31" s="75"/>
      <c r="C31" s="90"/>
      <c r="D31" s="106"/>
      <c r="E31" s="108"/>
      <c r="F31" s="21"/>
      <c r="G31" s="77"/>
      <c r="H31" s="95"/>
    </row>
    <row r="32" spans="1:8" ht="15" x14ac:dyDescent="0.25">
      <c r="A32" s="92"/>
      <c r="B32" s="75"/>
      <c r="C32" s="90"/>
      <c r="D32" s="106"/>
      <c r="E32" s="109"/>
      <c r="F32" s="21"/>
      <c r="G32" s="21"/>
      <c r="H32" s="95"/>
    </row>
    <row r="33" spans="1:8" ht="15" x14ac:dyDescent="0.25">
      <c r="A33" s="92"/>
      <c r="B33" s="75"/>
      <c r="C33" s="105" t="s">
        <v>54</v>
      </c>
      <c r="D33" s="106" t="s">
        <v>38</v>
      </c>
      <c r="E33" s="107" t="s">
        <v>62</v>
      </c>
      <c r="F33" s="21"/>
      <c r="G33" s="77"/>
      <c r="H33" s="95"/>
    </row>
    <row r="34" spans="1:8" ht="15" x14ac:dyDescent="0.25">
      <c r="A34" s="92"/>
      <c r="B34" s="75"/>
      <c r="C34" s="90"/>
      <c r="D34" s="106" t="s">
        <v>38</v>
      </c>
      <c r="E34" s="108" t="s">
        <v>63</v>
      </c>
      <c r="F34" s="21"/>
      <c r="G34" s="77"/>
      <c r="H34" s="95"/>
    </row>
    <row r="35" spans="1:8" ht="15" x14ac:dyDescent="0.25">
      <c r="A35" s="92"/>
      <c r="B35" s="75"/>
      <c r="C35" s="90"/>
      <c r="D35" s="106"/>
      <c r="E35" s="108"/>
      <c r="F35" s="21"/>
      <c r="G35" s="77"/>
      <c r="H35" s="95"/>
    </row>
    <row r="36" spans="1:8" ht="15" x14ac:dyDescent="0.25">
      <c r="A36" s="92"/>
      <c r="B36" s="75"/>
      <c r="C36" s="90"/>
      <c r="D36" s="109"/>
      <c r="E36" s="72"/>
      <c r="F36" s="21"/>
      <c r="G36" s="21"/>
      <c r="H36" s="104"/>
    </row>
    <row r="37" spans="1:8" ht="15" x14ac:dyDescent="0.25">
      <c r="A37" s="92"/>
      <c r="B37" s="75"/>
      <c r="C37" s="105" t="s">
        <v>56</v>
      </c>
      <c r="D37" s="76"/>
      <c r="E37" s="72"/>
      <c r="F37" s="21"/>
      <c r="G37" s="77"/>
      <c r="H37" s="104"/>
    </row>
    <row r="38" spans="1:8" ht="15" x14ac:dyDescent="0.25">
      <c r="A38" s="92"/>
      <c r="B38" s="75"/>
      <c r="C38" s="75"/>
      <c r="D38" s="76"/>
      <c r="E38" s="72"/>
      <c r="F38" s="21"/>
      <c r="G38" s="25"/>
      <c r="H38" s="95"/>
    </row>
    <row r="39" spans="1:8" ht="15" x14ac:dyDescent="0.25">
      <c r="A39" s="92"/>
      <c r="B39" s="75"/>
      <c r="C39" s="75"/>
      <c r="D39" s="106" t="s">
        <v>38</v>
      </c>
      <c r="E39" s="107" t="s">
        <v>318</v>
      </c>
      <c r="F39" s="21"/>
      <c r="G39" s="21"/>
      <c r="H39" s="104"/>
    </row>
    <row r="40" spans="1:8" ht="15" x14ac:dyDescent="0.25">
      <c r="A40" s="163"/>
      <c r="B40" s="164"/>
      <c r="C40" s="164"/>
      <c r="D40" s="106" t="s">
        <v>38</v>
      </c>
      <c r="E40" s="108" t="s">
        <v>317</v>
      </c>
      <c r="F40" s="21"/>
      <c r="G40" s="25"/>
      <c r="H40" s="104"/>
    </row>
    <row r="41" spans="1:8" ht="15" x14ac:dyDescent="0.25">
      <c r="A41" s="163"/>
      <c r="B41" s="164"/>
      <c r="C41" s="164"/>
      <c r="D41" s="106" t="s">
        <v>38</v>
      </c>
      <c r="E41" s="107" t="s">
        <v>64</v>
      </c>
      <c r="F41" s="21"/>
      <c r="G41" s="25"/>
      <c r="H41" s="95"/>
    </row>
    <row r="42" spans="1:8" ht="17.25" x14ac:dyDescent="0.25">
      <c r="A42" s="92"/>
      <c r="B42" s="75"/>
      <c r="C42" s="75"/>
      <c r="D42" s="106" t="s">
        <v>38</v>
      </c>
      <c r="E42" s="108" t="s">
        <v>97</v>
      </c>
      <c r="F42" s="21"/>
      <c r="G42" s="21"/>
      <c r="H42" s="78"/>
    </row>
    <row r="43" spans="1:8" ht="12" customHeight="1" x14ac:dyDescent="0.25">
      <c r="A43" s="92"/>
      <c r="B43" s="75"/>
      <c r="C43" s="75"/>
      <c r="D43" s="106" t="s">
        <v>38</v>
      </c>
      <c r="E43" s="108" t="s">
        <v>323</v>
      </c>
      <c r="F43" s="21"/>
      <c r="G43" s="77"/>
      <c r="H43" s="111"/>
    </row>
    <row r="44" spans="1:8" ht="15" x14ac:dyDescent="0.25">
      <c r="A44" s="92"/>
      <c r="B44" s="75"/>
      <c r="C44" s="75"/>
      <c r="D44" s="76"/>
      <c r="E44" s="91"/>
      <c r="F44" s="94"/>
      <c r="G44" s="25"/>
      <c r="H44" s="78"/>
    </row>
    <row r="45" spans="1:8" ht="15" x14ac:dyDescent="0.25">
      <c r="A45" s="92"/>
      <c r="B45" s="75"/>
      <c r="C45" s="112" t="s">
        <v>57</v>
      </c>
      <c r="D45" s="76"/>
      <c r="E45" s="72"/>
      <c r="F45" s="21"/>
      <c r="G45" s="21"/>
      <c r="H45" s="113"/>
    </row>
    <row r="46" spans="1:8" ht="15" x14ac:dyDescent="0.25">
      <c r="A46" s="92"/>
      <c r="B46" s="75"/>
      <c r="C46" s="75"/>
      <c r="D46" s="76"/>
      <c r="E46" s="72"/>
      <c r="F46" s="21"/>
      <c r="G46" s="77"/>
      <c r="H46" s="114"/>
    </row>
    <row r="47" spans="1:8" ht="15" x14ac:dyDescent="0.25">
      <c r="A47" s="163"/>
      <c r="B47" s="164"/>
      <c r="C47" s="164"/>
      <c r="D47" s="76"/>
      <c r="E47" s="72"/>
      <c r="F47" s="21"/>
      <c r="G47" s="77"/>
      <c r="H47" s="114"/>
    </row>
    <row r="48" spans="1:8" ht="15" x14ac:dyDescent="0.25">
      <c r="A48" s="92"/>
      <c r="B48" s="75"/>
      <c r="C48" s="105" t="s">
        <v>58</v>
      </c>
      <c r="D48" s="108" t="s">
        <v>59</v>
      </c>
      <c r="E48" s="91"/>
      <c r="F48" s="94"/>
      <c r="G48" s="25"/>
      <c r="H48" s="95"/>
    </row>
    <row r="49" spans="1:8" ht="15" x14ac:dyDescent="0.25">
      <c r="A49" s="92"/>
      <c r="B49" s="75"/>
      <c r="C49" s="105"/>
      <c r="D49" s="108"/>
      <c r="E49" s="91"/>
      <c r="F49" s="94"/>
      <c r="G49" s="25"/>
      <c r="H49" s="95"/>
    </row>
    <row r="50" spans="1:8" ht="15" x14ac:dyDescent="0.25">
      <c r="A50" s="92"/>
      <c r="B50" s="75"/>
      <c r="C50" s="75"/>
      <c r="D50" s="76"/>
      <c r="E50" s="72"/>
      <c r="F50" s="21"/>
      <c r="G50" s="21"/>
      <c r="H50" s="115"/>
    </row>
    <row r="51" spans="1:8" ht="15" x14ac:dyDescent="0.25">
      <c r="A51" s="92"/>
      <c r="B51" s="75"/>
      <c r="C51" s="323"/>
      <c r="D51" s="324"/>
      <c r="E51" s="116" t="s">
        <v>66</v>
      </c>
      <c r="F51" s="116" t="s">
        <v>67</v>
      </c>
      <c r="G51" s="116" t="s">
        <v>68</v>
      </c>
      <c r="H51" s="115"/>
    </row>
    <row r="52" spans="1:8" ht="15" x14ac:dyDescent="0.25">
      <c r="A52" s="92"/>
      <c r="B52" s="75"/>
      <c r="C52" s="321" t="s">
        <v>65</v>
      </c>
      <c r="D52" s="322"/>
      <c r="E52" s="117" t="str">
        <f>VLOOKUP($C$13,Blad5!$A$1:$Z$50,2,FALSE)</f>
        <v>655 / 2742</v>
      </c>
      <c r="F52" s="117" t="str">
        <f>VLOOKUP($C$13,Blad5!$A$1:$Z$50,3,FALSE)</f>
        <v>2000 / 8400</v>
      </c>
      <c r="G52" s="117">
        <f>VLOOKUP($C$13,Blad5!$A$1:$Z$50,4,FALSE)</f>
        <v>32.700000000000003</v>
      </c>
      <c r="H52" s="95"/>
    </row>
    <row r="53" spans="1:8" ht="15" x14ac:dyDescent="0.25">
      <c r="A53" s="92"/>
      <c r="B53" s="75"/>
      <c r="C53" s="323"/>
      <c r="D53" s="324"/>
      <c r="E53" s="118" t="s">
        <v>241</v>
      </c>
      <c r="F53" s="118" t="s">
        <v>242</v>
      </c>
      <c r="G53" s="118"/>
      <c r="H53" s="104"/>
    </row>
    <row r="54" spans="1:8" ht="15" x14ac:dyDescent="0.25">
      <c r="A54" s="92"/>
      <c r="B54" s="75"/>
      <c r="C54" s="325" t="s">
        <v>69</v>
      </c>
      <c r="D54" s="326"/>
      <c r="E54" s="119">
        <f>VLOOKUP($C$13,Blad5!$A$1:$Z$50,5,FALSE)</f>
        <v>69.599999999999994</v>
      </c>
      <c r="F54" s="119">
        <f>VLOOKUP($C$13,Blad5!$A$1:$Z$50,6,FALSE)</f>
        <v>70</v>
      </c>
      <c r="G54" s="119">
        <f>VLOOKUP($C$13,Blad5!$A$1:$Z$50,7,FALSE)</f>
        <v>99.4</v>
      </c>
      <c r="H54" s="104"/>
    </row>
    <row r="55" spans="1:8" ht="15" x14ac:dyDescent="0.25">
      <c r="A55" s="92"/>
      <c r="B55" s="75"/>
      <c r="C55" s="327" t="s">
        <v>70</v>
      </c>
      <c r="D55" s="328"/>
      <c r="E55" s="120">
        <f>VLOOKUP($C$13,Blad5!$A$1:$Z$50,8,FALSE)</f>
        <v>25.3</v>
      </c>
      <c r="F55" s="120">
        <f>VLOOKUP($C$13,Blad5!$A$1:$Z$50,9,FALSE)</f>
        <v>20</v>
      </c>
      <c r="G55" s="120">
        <f>VLOOKUP($C$13,Blad5!$A$1:$Z$50,10,FALSE)</f>
        <v>0</v>
      </c>
      <c r="H55" s="95"/>
    </row>
    <row r="56" spans="1:8" ht="15" x14ac:dyDescent="0.25">
      <c r="A56" s="92"/>
      <c r="B56" s="75"/>
      <c r="C56" s="325" t="s">
        <v>71</v>
      </c>
      <c r="D56" s="326"/>
      <c r="E56" s="119">
        <f>VLOOKUP($C$13,Blad5!$A$1:$Z$50,11,FALSE)</f>
        <v>0</v>
      </c>
      <c r="F56" s="119">
        <f>VLOOKUP($C$13,Blad5!$A$1:$Z$50,12,FALSE)</f>
        <v>260</v>
      </c>
      <c r="G56" s="119">
        <f>VLOOKUP($C$13,Blad5!$A$1:$Z$50,13,FALSE)</f>
        <v>0</v>
      </c>
      <c r="H56" s="104"/>
    </row>
    <row r="57" spans="1:8" ht="15" x14ac:dyDescent="0.25">
      <c r="A57" s="92"/>
      <c r="B57" s="75"/>
      <c r="C57" s="327" t="s">
        <v>72</v>
      </c>
      <c r="D57" s="328"/>
      <c r="E57" s="120">
        <f>VLOOKUP($C$13,Blad5!$A$1:$Z$50,14,FALSE)</f>
        <v>0</v>
      </c>
      <c r="F57" s="120">
        <f>VLOOKUP($C$13,Blad5!$A$1:$Z$50,15,FALSE)</f>
        <v>90</v>
      </c>
      <c r="G57" s="120">
        <f>VLOOKUP($C$13,Blad5!$A$1:$Z$50,16,FALSE)</f>
        <v>0</v>
      </c>
      <c r="H57" s="104"/>
    </row>
    <row r="58" spans="1:8" ht="15" x14ac:dyDescent="0.25">
      <c r="A58" s="92"/>
      <c r="B58" s="75"/>
      <c r="C58" s="321" t="s">
        <v>73</v>
      </c>
      <c r="D58" s="322"/>
      <c r="E58" s="120">
        <f>VLOOKUP($C$13,Blad5!$A$1:$Z$50,17,FALSE)</f>
        <v>6.4</v>
      </c>
      <c r="F58" s="120">
        <f>VLOOKUP($C$13,Blad5!$A$1:$Z$50,18,FALSE)</f>
        <v>50</v>
      </c>
      <c r="G58" s="120">
        <f>VLOOKUP($C$13,Blad5!$A$1:$Z$50,19,FALSE)</f>
        <v>12.8</v>
      </c>
      <c r="H58" s="95"/>
    </row>
    <row r="59" spans="1:8" ht="15" x14ac:dyDescent="0.25">
      <c r="A59" s="92"/>
      <c r="B59" s="75"/>
      <c r="C59" s="321" t="s">
        <v>74</v>
      </c>
      <c r="D59" s="322"/>
      <c r="E59" s="117">
        <f>VLOOKUP($C$13,Blad5!$A$1:$Z$50,20,FALSE)</f>
        <v>0.1</v>
      </c>
      <c r="F59" s="117">
        <f>VLOOKUP($C$13,Blad5!$A$1:$Z$50,21,FALSE)</f>
        <v>6</v>
      </c>
      <c r="G59" s="117">
        <f>VLOOKUP($C$13,Blad5!$A$1:$Z$50,22,FALSE)</f>
        <v>1.7</v>
      </c>
      <c r="H59" s="104"/>
    </row>
    <row r="60" spans="1:8" ht="15" x14ac:dyDescent="0.25">
      <c r="A60" s="97"/>
      <c r="B60" s="80"/>
      <c r="C60" s="80"/>
      <c r="D60" s="81"/>
      <c r="E60" s="82"/>
      <c r="F60" s="22"/>
      <c r="G60" s="83"/>
      <c r="H60" s="121"/>
    </row>
    <row r="61" spans="1:8" ht="15" customHeight="1" x14ac:dyDescent="0.2">
      <c r="A61" s="288"/>
      <c r="B61" s="289"/>
      <c r="C61" s="294" t="s">
        <v>42</v>
      </c>
      <c r="D61" s="294"/>
      <c r="E61" s="294"/>
      <c r="F61" s="295"/>
      <c r="G61" s="50" t="s">
        <v>40</v>
      </c>
      <c r="H61" s="122"/>
    </row>
    <row r="62" spans="1:8" ht="15" x14ac:dyDescent="0.2">
      <c r="A62" s="290"/>
      <c r="B62" s="291"/>
      <c r="C62" s="296"/>
      <c r="D62" s="296"/>
      <c r="E62" s="296"/>
      <c r="F62" s="297"/>
      <c r="G62" s="52" t="str">
        <f>G4</f>
        <v>Kaken / wangen - DV</v>
      </c>
      <c r="H62" s="123"/>
    </row>
    <row r="63" spans="1:8" ht="15" customHeight="1" x14ac:dyDescent="0.25">
      <c r="A63" s="290"/>
      <c r="B63" s="291"/>
      <c r="C63" s="296"/>
      <c r="D63" s="296"/>
      <c r="E63" s="296"/>
      <c r="F63" s="297"/>
      <c r="G63" s="54" t="str">
        <f>G5</f>
        <v>Datum: 01/01/2019</v>
      </c>
      <c r="H63" s="124"/>
    </row>
    <row r="64" spans="1:8" ht="15" customHeight="1" x14ac:dyDescent="0.25">
      <c r="A64" s="290"/>
      <c r="B64" s="291"/>
      <c r="C64" s="298"/>
      <c r="D64" s="298"/>
      <c r="E64" s="298"/>
      <c r="F64" s="299"/>
      <c r="G64" s="54" t="str">
        <f>G6</f>
        <v>Versie: 2.0</v>
      </c>
      <c r="H64" s="124"/>
    </row>
    <row r="65" spans="1:8" ht="18" x14ac:dyDescent="0.25">
      <c r="A65" s="290"/>
      <c r="B65" s="291"/>
      <c r="C65" s="300" t="s">
        <v>39</v>
      </c>
      <c r="D65" s="301"/>
      <c r="E65" s="301"/>
      <c r="F65" s="302"/>
      <c r="G65" s="54" t="s">
        <v>79</v>
      </c>
      <c r="H65" s="124"/>
    </row>
    <row r="66" spans="1:8" ht="18" customHeight="1" x14ac:dyDescent="0.25">
      <c r="A66" s="290"/>
      <c r="B66" s="291"/>
      <c r="C66" s="303" t="str">
        <f>C13</f>
        <v>Kaken / wangen - DV</v>
      </c>
      <c r="D66" s="304"/>
      <c r="E66" s="304"/>
      <c r="F66" s="305"/>
      <c r="G66" s="23"/>
      <c r="H66" s="125"/>
    </row>
    <row r="67" spans="1:8" ht="18" customHeight="1" x14ac:dyDescent="0.2">
      <c r="A67" s="292"/>
      <c r="B67" s="293"/>
      <c r="C67" s="306"/>
      <c r="D67" s="307"/>
      <c r="E67" s="307"/>
      <c r="F67" s="308"/>
      <c r="G67" s="126"/>
      <c r="H67" s="127"/>
    </row>
    <row r="68" spans="1:8" ht="15" x14ac:dyDescent="0.25">
      <c r="A68" s="75"/>
      <c r="B68" s="75"/>
      <c r="C68" s="75"/>
      <c r="D68" s="76"/>
      <c r="E68" s="72"/>
      <c r="F68" s="21"/>
      <c r="G68" s="77"/>
      <c r="H68" s="128"/>
    </row>
    <row r="69" spans="1:8" ht="15" x14ac:dyDescent="0.25">
      <c r="A69" s="75"/>
      <c r="B69" s="75"/>
      <c r="C69" s="75"/>
      <c r="D69" s="76"/>
      <c r="E69" s="72"/>
      <c r="F69" s="21"/>
      <c r="G69" s="77"/>
      <c r="H69" s="128"/>
    </row>
    <row r="70" spans="1:8" ht="15" x14ac:dyDescent="0.25">
      <c r="A70" s="101"/>
      <c r="B70" s="86"/>
      <c r="C70" s="86"/>
      <c r="D70" s="129"/>
      <c r="E70" s="102"/>
      <c r="F70" s="24"/>
      <c r="G70" s="24"/>
      <c r="H70" s="130"/>
    </row>
    <row r="71" spans="1:8" s="8" customFormat="1" ht="15" x14ac:dyDescent="0.25">
      <c r="A71" s="92"/>
      <c r="B71" s="75"/>
      <c r="C71" s="105" t="s">
        <v>76</v>
      </c>
      <c r="D71" s="106" t="s">
        <v>38</v>
      </c>
      <c r="E71" s="77" t="s">
        <v>77</v>
      </c>
      <c r="F71" s="21"/>
      <c r="G71" s="21"/>
      <c r="H71" s="104"/>
    </row>
    <row r="72" spans="1:8" s="8" customFormat="1" ht="15" x14ac:dyDescent="0.25">
      <c r="A72" s="92"/>
      <c r="B72" s="75"/>
      <c r="C72" s="90"/>
      <c r="D72" s="106" t="s">
        <v>38</v>
      </c>
      <c r="E72" s="77" t="s">
        <v>78</v>
      </c>
      <c r="F72" s="21"/>
      <c r="G72" s="77"/>
      <c r="H72" s="104"/>
    </row>
    <row r="73" spans="1:8" s="8" customFormat="1" ht="15" x14ac:dyDescent="0.25">
      <c r="A73" s="92"/>
      <c r="B73" s="75"/>
      <c r="C73" s="75"/>
      <c r="D73" s="76"/>
      <c r="E73" s="72"/>
      <c r="F73" s="21"/>
      <c r="G73" s="77"/>
      <c r="H73" s="95"/>
    </row>
    <row r="74" spans="1:8" s="8" customFormat="1" ht="15" x14ac:dyDescent="0.25">
      <c r="A74" s="92"/>
      <c r="B74" s="75"/>
      <c r="C74" s="75"/>
      <c r="D74" s="76"/>
      <c r="E74" s="72"/>
      <c r="F74" s="21"/>
      <c r="G74" s="21"/>
      <c r="H74" s="78"/>
    </row>
    <row r="75" spans="1:8" ht="15" x14ac:dyDescent="0.25">
      <c r="A75" s="92"/>
      <c r="B75" s="75"/>
      <c r="C75" s="105" t="s">
        <v>80</v>
      </c>
      <c r="D75" s="106" t="s">
        <v>38</v>
      </c>
      <c r="E75" s="131" t="s">
        <v>340</v>
      </c>
      <c r="F75" s="77" t="str">
        <f>VLOOKUP($C$13,Blad5!$A$1:$Z$50,23,FALSE)</f>
        <v>van het vlees</v>
      </c>
      <c r="G75" s="25"/>
      <c r="H75" s="95"/>
    </row>
    <row r="76" spans="1:8" ht="15" x14ac:dyDescent="0.25">
      <c r="A76" s="163"/>
      <c r="B76" s="164"/>
      <c r="C76" s="90"/>
      <c r="D76" s="106" t="s">
        <v>38</v>
      </c>
      <c r="E76" s="77" t="s">
        <v>319</v>
      </c>
      <c r="F76" s="21"/>
      <c r="G76" s="21"/>
      <c r="H76" s="95"/>
    </row>
    <row r="77" spans="1:8" ht="15" x14ac:dyDescent="0.25">
      <c r="A77" s="163"/>
      <c r="B77" s="164"/>
      <c r="C77" s="164"/>
      <c r="D77" s="106" t="s">
        <v>38</v>
      </c>
      <c r="E77" s="77" t="s">
        <v>81</v>
      </c>
      <c r="F77" s="21"/>
      <c r="G77" s="25"/>
      <c r="H77" s="95"/>
    </row>
    <row r="78" spans="1:8" ht="15" x14ac:dyDescent="0.25">
      <c r="A78" s="163"/>
      <c r="B78" s="164"/>
      <c r="C78" s="164"/>
      <c r="D78" s="106" t="s">
        <v>38</v>
      </c>
      <c r="E78" s="77" t="s">
        <v>82</v>
      </c>
      <c r="F78" s="94"/>
      <c r="G78" s="25"/>
      <c r="H78" s="95"/>
    </row>
    <row r="79" spans="1:8" ht="15" x14ac:dyDescent="0.25">
      <c r="A79" s="284"/>
      <c r="B79" s="285"/>
      <c r="C79" s="285"/>
      <c r="D79" s="106" t="s">
        <v>38</v>
      </c>
      <c r="E79" s="77" t="s">
        <v>83</v>
      </c>
      <c r="F79" s="21"/>
      <c r="G79" s="21"/>
      <c r="H79" s="78"/>
    </row>
    <row r="80" spans="1:8" ht="15" x14ac:dyDescent="0.25">
      <c r="A80" s="284"/>
      <c r="B80" s="285"/>
      <c r="C80" s="285"/>
      <c r="D80" s="76"/>
      <c r="E80" s="72"/>
      <c r="F80" s="21"/>
      <c r="G80" s="77"/>
      <c r="H80" s="132"/>
    </row>
    <row r="81" spans="1:8" ht="15" x14ac:dyDescent="0.25">
      <c r="A81" s="284"/>
      <c r="B81" s="285"/>
      <c r="C81" s="285"/>
      <c r="D81" s="76"/>
      <c r="E81" s="91"/>
      <c r="F81" s="94"/>
      <c r="G81" s="25"/>
      <c r="H81" s="133"/>
    </row>
    <row r="82" spans="1:8" ht="12.75" customHeight="1" x14ac:dyDescent="0.25">
      <c r="A82" s="92"/>
      <c r="B82" s="75"/>
      <c r="C82" s="105" t="s">
        <v>334</v>
      </c>
      <c r="D82" s="134" t="s">
        <v>285</v>
      </c>
      <c r="E82" s="77" t="str">
        <f>VLOOKUP($C$13,Blad5!$A$1:$Z$50,24,FALSE)</f>
        <v>-18°C</v>
      </c>
      <c r="F82" s="21"/>
      <c r="G82" s="21"/>
      <c r="H82" s="113"/>
    </row>
    <row r="83" spans="1:8" ht="12.75" customHeight="1" x14ac:dyDescent="0.25">
      <c r="A83" s="92"/>
      <c r="B83" s="75"/>
      <c r="C83" s="105"/>
      <c r="D83" s="131"/>
      <c r="E83" s="131"/>
      <c r="F83" s="21"/>
      <c r="G83" s="21"/>
      <c r="H83" s="113"/>
    </row>
    <row r="84" spans="1:8" ht="15" x14ac:dyDescent="0.25">
      <c r="A84" s="286"/>
      <c r="B84" s="287"/>
      <c r="C84" s="287"/>
      <c r="D84" s="81"/>
      <c r="E84" s="99"/>
      <c r="F84" s="135"/>
      <c r="G84" s="136"/>
      <c r="H84" s="137"/>
    </row>
    <row r="85" spans="1:8" ht="12" customHeight="1" x14ac:dyDescent="0.25">
      <c r="A85" s="101"/>
      <c r="B85" s="86"/>
      <c r="C85" s="86"/>
      <c r="D85" s="129"/>
      <c r="E85" s="102"/>
      <c r="F85" s="24"/>
      <c r="G85" s="24"/>
      <c r="H85" s="138"/>
    </row>
    <row r="86" spans="1:8" ht="12" customHeight="1" x14ac:dyDescent="0.25">
      <c r="A86" s="74" t="s">
        <v>84</v>
      </c>
      <c r="B86" s="90"/>
      <c r="C86" s="90" t="s">
        <v>86</v>
      </c>
      <c r="D86" s="76"/>
      <c r="E86" s="72"/>
      <c r="F86" s="21"/>
      <c r="G86" s="77"/>
      <c r="H86" s="115"/>
    </row>
    <row r="87" spans="1:8" ht="12" customHeight="1" x14ac:dyDescent="0.25">
      <c r="A87" s="92"/>
      <c r="B87" s="75"/>
      <c r="C87" s="90" t="s">
        <v>85</v>
      </c>
      <c r="D87" s="76"/>
      <c r="E87" s="91"/>
      <c r="F87" s="94"/>
      <c r="G87" s="25"/>
      <c r="H87" s="95"/>
    </row>
    <row r="88" spans="1:8" ht="12" customHeight="1" x14ac:dyDescent="0.25">
      <c r="A88" s="92"/>
      <c r="B88" s="75"/>
      <c r="C88" s="90" t="s">
        <v>87</v>
      </c>
      <c r="D88" s="76"/>
      <c r="E88" s="72"/>
      <c r="F88" s="21"/>
      <c r="G88" s="21"/>
      <c r="H88" s="104"/>
    </row>
    <row r="89" spans="1:8" ht="15" x14ac:dyDescent="0.25">
      <c r="A89" s="97"/>
      <c r="B89" s="80"/>
      <c r="C89" s="80"/>
      <c r="D89" s="81"/>
      <c r="E89" s="82"/>
      <c r="F89" s="22"/>
      <c r="G89" s="136"/>
      <c r="H89" s="137"/>
    </row>
    <row r="90" spans="1:8" ht="15" x14ac:dyDescent="0.25">
      <c r="A90" s="101"/>
      <c r="B90" s="86"/>
      <c r="C90" s="86"/>
      <c r="D90" s="129"/>
      <c r="E90" s="102"/>
      <c r="F90" s="24"/>
      <c r="G90" s="24"/>
      <c r="H90" s="130"/>
    </row>
    <row r="91" spans="1:8" ht="15" x14ac:dyDescent="0.25">
      <c r="A91" s="74" t="s">
        <v>88</v>
      </c>
      <c r="B91" s="75"/>
      <c r="C91" s="107" t="s">
        <v>306</v>
      </c>
      <c r="D91" s="106"/>
      <c r="E91" s="77"/>
      <c r="F91" s="21"/>
      <c r="G91" s="77"/>
      <c r="H91" s="104"/>
    </row>
    <row r="92" spans="1:8" ht="15" x14ac:dyDescent="0.25">
      <c r="A92" s="74"/>
      <c r="B92" s="75"/>
      <c r="C92" s="107" t="s">
        <v>307</v>
      </c>
      <c r="D92" s="106"/>
      <c r="E92" s="77"/>
      <c r="F92" s="21"/>
      <c r="G92" s="77"/>
      <c r="H92" s="104"/>
    </row>
    <row r="93" spans="1:8" ht="15" x14ac:dyDescent="0.25">
      <c r="A93" s="92"/>
      <c r="B93" s="75"/>
      <c r="C93" s="107" t="s">
        <v>308</v>
      </c>
      <c r="D93" s="106"/>
      <c r="E93" s="77"/>
      <c r="F93" s="21"/>
      <c r="G93" s="77"/>
      <c r="H93" s="95"/>
    </row>
    <row r="94" spans="1:8" ht="15" x14ac:dyDescent="0.25">
      <c r="A94" s="92"/>
      <c r="B94" s="75"/>
      <c r="C94" s="107" t="s">
        <v>89</v>
      </c>
      <c r="D94" s="106"/>
      <c r="E94" s="77"/>
      <c r="F94" s="21"/>
      <c r="G94" s="21"/>
      <c r="H94" s="104"/>
    </row>
    <row r="95" spans="1:8" ht="15" x14ac:dyDescent="0.25">
      <c r="A95" s="97"/>
      <c r="B95" s="80"/>
      <c r="C95" s="80"/>
      <c r="D95" s="81"/>
      <c r="E95" s="82"/>
      <c r="F95" s="22"/>
      <c r="G95" s="83"/>
      <c r="H95" s="137"/>
    </row>
    <row r="96" spans="1:8" ht="15" x14ac:dyDescent="0.25">
      <c r="A96" s="101"/>
      <c r="B96" s="86"/>
      <c r="C96" s="86"/>
      <c r="D96" s="129"/>
      <c r="E96" s="102"/>
      <c r="F96" s="24"/>
      <c r="G96" s="24"/>
      <c r="H96" s="130"/>
    </row>
    <row r="97" spans="1:8" ht="15" x14ac:dyDescent="0.25">
      <c r="A97" s="74" t="s">
        <v>104</v>
      </c>
      <c r="B97" s="75"/>
      <c r="C97" s="90" t="s">
        <v>90</v>
      </c>
      <c r="D97" s="76"/>
      <c r="E97" s="72"/>
      <c r="F97" s="21"/>
      <c r="G97" s="77"/>
      <c r="H97" s="104"/>
    </row>
    <row r="98" spans="1:8" ht="15" x14ac:dyDescent="0.25">
      <c r="A98" s="92"/>
      <c r="B98" s="75"/>
      <c r="C98" s="90" t="s">
        <v>99</v>
      </c>
      <c r="D98" s="76"/>
      <c r="E98" s="76"/>
      <c r="F98" s="25"/>
      <c r="G98" s="25"/>
      <c r="H98" s="139"/>
    </row>
    <row r="99" spans="1:8" ht="15" x14ac:dyDescent="0.25">
      <c r="A99" s="163"/>
      <c r="B99" s="164"/>
      <c r="C99" s="140" t="s">
        <v>98</v>
      </c>
      <c r="D99" s="76"/>
      <c r="E99" s="76"/>
      <c r="F99" s="25"/>
      <c r="G99" s="25"/>
      <c r="H99" s="139"/>
    </row>
    <row r="100" spans="1:8" ht="15" x14ac:dyDescent="0.25">
      <c r="A100" s="163"/>
      <c r="B100" s="164"/>
      <c r="C100" s="140" t="s">
        <v>304</v>
      </c>
      <c r="D100" s="76"/>
      <c r="E100" s="76"/>
      <c r="F100" s="25"/>
      <c r="G100" s="25"/>
      <c r="H100" s="139"/>
    </row>
    <row r="101" spans="1:8" ht="15" x14ac:dyDescent="0.25">
      <c r="A101" s="165"/>
      <c r="B101" s="166"/>
      <c r="C101" s="143"/>
      <c r="D101" s="81"/>
      <c r="E101" s="81"/>
      <c r="F101" s="136"/>
      <c r="G101" s="136"/>
      <c r="H101" s="144"/>
    </row>
    <row r="102" spans="1:8" ht="15" x14ac:dyDescent="0.25">
      <c r="A102" s="145"/>
      <c r="B102" s="146"/>
      <c r="C102" s="147"/>
      <c r="D102" s="129"/>
      <c r="E102" s="129"/>
      <c r="F102" s="67"/>
      <c r="G102" s="67"/>
      <c r="H102" s="148"/>
    </row>
    <row r="103" spans="1:8" ht="15" x14ac:dyDescent="0.25">
      <c r="A103" s="149" t="s">
        <v>105</v>
      </c>
      <c r="B103" s="164"/>
      <c r="C103" s="140"/>
      <c r="D103" s="76"/>
      <c r="E103" s="76"/>
      <c r="F103" s="25"/>
      <c r="G103" s="25"/>
      <c r="H103" s="139"/>
    </row>
    <row r="104" spans="1:8" ht="15" x14ac:dyDescent="0.25">
      <c r="A104" s="163"/>
      <c r="B104" s="164"/>
      <c r="C104" s="140"/>
      <c r="D104" s="76"/>
      <c r="E104" s="76"/>
      <c r="F104" s="25"/>
      <c r="G104" s="25"/>
      <c r="H104" s="139"/>
    </row>
    <row r="105" spans="1:8" ht="15" x14ac:dyDescent="0.25">
      <c r="A105" s="163"/>
      <c r="B105" s="140" t="s">
        <v>288</v>
      </c>
      <c r="C105" s="140"/>
      <c r="D105" s="76"/>
      <c r="E105" s="76"/>
      <c r="F105" s="25"/>
      <c r="G105" s="25"/>
      <c r="H105" s="139"/>
    </row>
    <row r="106" spans="1:8" ht="15" x14ac:dyDescent="0.25">
      <c r="A106" s="163"/>
      <c r="B106" s="140" t="s">
        <v>289</v>
      </c>
      <c r="C106" s="164"/>
      <c r="D106" s="76"/>
      <c r="E106" s="76"/>
      <c r="F106" s="25"/>
      <c r="G106" s="25"/>
      <c r="H106" s="139"/>
    </row>
    <row r="107" spans="1:8" ht="15" x14ac:dyDescent="0.25">
      <c r="A107" s="163"/>
      <c r="B107" s="140"/>
      <c r="C107" s="164"/>
      <c r="D107" s="76"/>
      <c r="E107" s="76"/>
      <c r="F107" s="25"/>
      <c r="G107" s="25"/>
      <c r="H107" s="139"/>
    </row>
    <row r="108" spans="1:8" ht="15" x14ac:dyDescent="0.25">
      <c r="A108" s="163"/>
      <c r="B108" s="140" t="s">
        <v>100</v>
      </c>
      <c r="C108" s="164"/>
      <c r="D108" s="76"/>
      <c r="E108" s="76"/>
      <c r="F108" s="25"/>
      <c r="G108" s="25"/>
      <c r="H108" s="139"/>
    </row>
    <row r="109" spans="1:8" ht="15" x14ac:dyDescent="0.25">
      <c r="A109" s="163"/>
      <c r="B109" s="140" t="s">
        <v>102</v>
      </c>
      <c r="C109" s="164"/>
      <c r="D109" s="76"/>
      <c r="E109" s="76"/>
      <c r="F109" s="25"/>
      <c r="G109" s="25"/>
      <c r="H109" s="139"/>
    </row>
    <row r="110" spans="1:8" ht="15" x14ac:dyDescent="0.25">
      <c r="A110" s="163"/>
      <c r="B110" s="140" t="s">
        <v>101</v>
      </c>
      <c r="C110" s="164"/>
      <c r="D110" s="76"/>
      <c r="E110" s="76"/>
      <c r="F110" s="25"/>
      <c r="G110" s="25"/>
      <c r="H110" s="139"/>
    </row>
    <row r="111" spans="1:8" ht="15" x14ac:dyDescent="0.25">
      <c r="A111" s="165"/>
      <c r="B111" s="166"/>
      <c r="C111" s="166"/>
      <c r="D111" s="81"/>
      <c r="E111" s="81"/>
      <c r="F111" s="136"/>
      <c r="G111" s="136"/>
      <c r="H111" s="144"/>
    </row>
    <row r="112" spans="1:8" ht="15" x14ac:dyDescent="0.25">
      <c r="A112" s="145"/>
      <c r="B112" s="146"/>
      <c r="C112" s="146"/>
      <c r="D112" s="129"/>
      <c r="E112" s="129"/>
      <c r="F112" s="67"/>
      <c r="G112" s="67"/>
      <c r="H112" s="148"/>
    </row>
    <row r="113" spans="1:8" ht="14.25" x14ac:dyDescent="0.2">
      <c r="A113" s="149" t="s">
        <v>91</v>
      </c>
      <c r="B113" s="140"/>
      <c r="C113" s="140" t="s">
        <v>292</v>
      </c>
      <c r="D113" s="76" t="str">
        <f>VLOOKUP($C$13,Blad5!$A$1:$Z$50,25,FALSE)</f>
        <v>-18°C</v>
      </c>
      <c r="E113" s="131"/>
      <c r="F113" s="25"/>
      <c r="G113" s="25"/>
      <c r="H113" s="150"/>
    </row>
    <row r="114" spans="1:8" ht="14.25" x14ac:dyDescent="0.2">
      <c r="A114" s="149"/>
      <c r="B114" s="140"/>
      <c r="C114" s="140" t="s">
        <v>305</v>
      </c>
      <c r="D114" s="76">
        <f>VLOOKUP($C$13,Blad5!$A$1:$Z$50,26,FALSE)</f>
        <v>548</v>
      </c>
      <c r="E114" s="77" t="s">
        <v>283</v>
      </c>
      <c r="F114" s="25"/>
      <c r="G114" s="25"/>
      <c r="H114" s="150"/>
    </row>
    <row r="115" spans="1:8" ht="14.25" x14ac:dyDescent="0.2">
      <c r="A115" s="149"/>
      <c r="B115" s="140"/>
      <c r="C115" s="140"/>
      <c r="D115" s="76"/>
      <c r="E115" s="77"/>
      <c r="F115" s="25"/>
      <c r="G115" s="25"/>
      <c r="H115" s="150"/>
    </row>
    <row r="116" spans="1:8" ht="14.25" x14ac:dyDescent="0.2">
      <c r="A116" s="79"/>
      <c r="B116" s="151"/>
      <c r="C116" s="151"/>
      <c r="D116" s="81"/>
      <c r="E116" s="81"/>
      <c r="F116" s="136"/>
      <c r="G116" s="83"/>
      <c r="H116" s="152"/>
    </row>
    <row r="117" spans="1:8" ht="14.25" x14ac:dyDescent="0.2">
      <c r="A117" s="85"/>
      <c r="B117" s="153"/>
      <c r="C117" s="153"/>
      <c r="D117" s="129"/>
      <c r="E117" s="87"/>
      <c r="F117" s="88"/>
      <c r="G117" s="67"/>
      <c r="H117" s="154"/>
    </row>
    <row r="118" spans="1:8" ht="14.25" x14ac:dyDescent="0.2">
      <c r="A118" s="74" t="s">
        <v>92</v>
      </c>
      <c r="B118" s="90"/>
      <c r="C118" s="90" t="s">
        <v>93</v>
      </c>
      <c r="D118" s="76"/>
      <c r="E118" s="76"/>
      <c r="F118" s="25"/>
      <c r="G118" s="25"/>
      <c r="H118" s="155"/>
    </row>
    <row r="119" spans="1:8" ht="14.25" x14ac:dyDescent="0.2">
      <c r="A119" s="74"/>
      <c r="B119" s="90"/>
      <c r="C119" s="90" t="s">
        <v>94</v>
      </c>
      <c r="D119" s="76"/>
      <c r="E119" s="76"/>
      <c r="F119" s="25"/>
      <c r="G119" s="77"/>
      <c r="H119" s="156"/>
    </row>
    <row r="120" spans="1:8" ht="14.25" x14ac:dyDescent="0.2">
      <c r="A120" s="74"/>
      <c r="B120" s="90"/>
      <c r="C120" s="140" t="s">
        <v>95</v>
      </c>
      <c r="D120" s="76"/>
      <c r="E120" s="91"/>
      <c r="F120" s="94"/>
      <c r="G120" s="25"/>
      <c r="H120" s="157"/>
    </row>
    <row r="121" spans="1:8" ht="14.25" x14ac:dyDescent="0.2">
      <c r="A121" s="74"/>
      <c r="B121" s="90"/>
      <c r="C121" s="90" t="s">
        <v>96</v>
      </c>
      <c r="D121" s="76"/>
      <c r="E121" s="76"/>
      <c r="F121" s="25"/>
      <c r="G121" s="25"/>
      <c r="H121" s="158"/>
    </row>
    <row r="122" spans="1:8" ht="14.25" x14ac:dyDescent="0.2">
      <c r="A122" s="74"/>
      <c r="B122" s="90"/>
      <c r="C122" s="90"/>
      <c r="D122" s="76"/>
      <c r="E122" s="76"/>
      <c r="F122" s="25"/>
      <c r="G122" s="77"/>
      <c r="H122" s="158"/>
    </row>
    <row r="123" spans="1:8" ht="14.25" x14ac:dyDescent="0.2">
      <c r="A123" s="79"/>
      <c r="B123" s="151"/>
      <c r="C123" s="151"/>
      <c r="D123" s="81"/>
      <c r="E123" s="99"/>
      <c r="F123" s="135"/>
      <c r="G123" s="136"/>
      <c r="H123" s="159"/>
    </row>
  </sheetData>
  <protectedRanges>
    <protectedRange sqref="C13" name="Bereik1"/>
  </protectedRanges>
  <dataConsolidate/>
  <mergeCells count="23">
    <mergeCell ref="A79:C79"/>
    <mergeCell ref="A80:C80"/>
    <mergeCell ref="A81:C81"/>
    <mergeCell ref="A84:C84"/>
    <mergeCell ref="C58:D58"/>
    <mergeCell ref="C59:D59"/>
    <mergeCell ref="A61:B67"/>
    <mergeCell ref="C61:F64"/>
    <mergeCell ref="C65:F65"/>
    <mergeCell ref="C66:F66"/>
    <mergeCell ref="C67:F67"/>
    <mergeCell ref="C57:D57"/>
    <mergeCell ref="A3:B9"/>
    <mergeCell ref="C3:F6"/>
    <mergeCell ref="C7:F7"/>
    <mergeCell ref="C8:F8"/>
    <mergeCell ref="C9:F9"/>
    <mergeCell ref="C51:D51"/>
    <mergeCell ref="C52:D52"/>
    <mergeCell ref="C53:D53"/>
    <mergeCell ref="C54:D54"/>
    <mergeCell ref="C55:D55"/>
    <mergeCell ref="C56:D56"/>
  </mergeCells>
  <dataValidations count="1">
    <dataValidation type="list" allowBlank="1" showInputMessage="1" showErrorMessage="1" sqref="G24 G66 G20:G21 G36 G50 G70:G71 G121 G42 G32 G118 G28 G45 G17 G74 G85 G96 G79 G94 G90 G82:G83 G88">
      <formula1>$A$1:$A$39</formula1>
    </dataValidation>
  </dataValidations>
  <hyperlinks>
    <hyperlink ref="C20" r:id="rId1"/>
  </hyperlinks>
  <pageMargins left="0.70866141732283461" right="0.70866141732283461" top="0.74803149606299213" bottom="0.74803149606299213" header="0.31496062992125984" footer="0.31496062992125984"/>
  <pageSetup paperSize="9" scale="82" orientation="portrait" r:id="rId2"/>
  <headerFooter alignWithMargins="0"/>
  <rowBreaks count="1" manualBreakCount="1">
    <brk id="60" max="7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Blad5!$A$3:$A$18</xm:f>
          </x14:formula1>
          <xm:sqref>C13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3:H123"/>
  <sheetViews>
    <sheetView view="pageBreakPreview" topLeftCell="B1" zoomScale="115" zoomScaleNormal="100" zoomScaleSheetLayoutView="115" workbookViewId="0">
      <selection activeCell="I21" sqref="I21"/>
    </sheetView>
  </sheetViews>
  <sheetFormatPr defaultRowHeight="12.75" x14ac:dyDescent="0.2"/>
  <cols>
    <col min="1" max="1" width="8.7109375" customWidth="1"/>
    <col min="2" max="2" width="16.7109375" customWidth="1"/>
    <col min="3" max="3" width="20.7109375" style="19" customWidth="1"/>
    <col min="4" max="4" width="5.7109375" style="20" customWidth="1"/>
    <col min="5" max="5" width="16" style="1" customWidth="1"/>
    <col min="6" max="6" width="14.7109375" customWidth="1"/>
    <col min="7" max="7" width="16.85546875" customWidth="1"/>
    <col min="8" max="8" width="8.7109375" style="4" customWidth="1"/>
    <col min="9" max="25" width="18.28515625" customWidth="1"/>
  </cols>
  <sheetData>
    <row r="3" spans="1:8" ht="15" x14ac:dyDescent="0.2">
      <c r="A3" s="309"/>
      <c r="B3" s="310"/>
      <c r="C3" s="315" t="s">
        <v>42</v>
      </c>
      <c r="D3" s="294"/>
      <c r="E3" s="294"/>
      <c r="F3" s="295"/>
      <c r="G3" s="50" t="s">
        <v>296</v>
      </c>
      <c r="H3" s="51"/>
    </row>
    <row r="4" spans="1:8" ht="15" customHeight="1" x14ac:dyDescent="0.2">
      <c r="A4" s="311"/>
      <c r="B4" s="312"/>
      <c r="C4" s="316"/>
      <c r="D4" s="296"/>
      <c r="E4" s="296"/>
      <c r="F4" s="297"/>
      <c r="G4" s="52" t="str">
        <f>C8</f>
        <v>Gezouten buik - Brasvar</v>
      </c>
      <c r="H4" s="53"/>
    </row>
    <row r="5" spans="1:8" ht="15" customHeight="1" x14ac:dyDescent="0.2">
      <c r="A5" s="311"/>
      <c r="B5" s="312"/>
      <c r="C5" s="316"/>
      <c r="D5" s="296"/>
      <c r="E5" s="296"/>
      <c r="F5" s="297"/>
      <c r="G5" s="179" t="str">
        <f>VLOOKUP($C$12,Blad6!$A$1:$AB$52,28,FALSE)</f>
        <v>Datum: 01/01/2019</v>
      </c>
      <c r="H5" s="55"/>
    </row>
    <row r="6" spans="1:8" ht="15" x14ac:dyDescent="0.2">
      <c r="A6" s="311"/>
      <c r="B6" s="312"/>
      <c r="C6" s="317"/>
      <c r="D6" s="298"/>
      <c r="E6" s="298"/>
      <c r="F6" s="299"/>
      <c r="G6" s="179" t="str">
        <f>VLOOKUP($C$12,Blad6!$A$1:$AD$52,27,FALSE)</f>
        <v>Versie: 2.0</v>
      </c>
      <c r="H6" s="55"/>
    </row>
    <row r="7" spans="1:8" ht="18" x14ac:dyDescent="0.25">
      <c r="A7" s="311"/>
      <c r="B7" s="312"/>
      <c r="C7" s="300" t="s">
        <v>270</v>
      </c>
      <c r="D7" s="301"/>
      <c r="E7" s="301"/>
      <c r="F7" s="302"/>
      <c r="G7" s="54" t="s">
        <v>41</v>
      </c>
      <c r="H7" s="55"/>
    </row>
    <row r="8" spans="1:8" ht="18" x14ac:dyDescent="0.25">
      <c r="A8" s="311"/>
      <c r="B8" s="312"/>
      <c r="C8" s="303" t="str">
        <f>C12</f>
        <v>Gezouten buik - Brasvar</v>
      </c>
      <c r="D8" s="304"/>
      <c r="E8" s="304"/>
      <c r="F8" s="305"/>
      <c r="G8" s="54"/>
      <c r="H8" s="55"/>
    </row>
    <row r="9" spans="1:8" ht="18" x14ac:dyDescent="0.25">
      <c r="A9" s="313"/>
      <c r="B9" s="314"/>
      <c r="C9" s="318"/>
      <c r="D9" s="319"/>
      <c r="E9" s="319"/>
      <c r="F9" s="320"/>
      <c r="G9" s="56"/>
      <c r="H9" s="57"/>
    </row>
    <row r="10" spans="1:8" ht="15" x14ac:dyDescent="0.25">
      <c r="A10" s="58"/>
      <c r="B10" s="58"/>
      <c r="C10" s="59"/>
      <c r="D10" s="60"/>
      <c r="E10" s="61"/>
      <c r="F10" s="61"/>
      <c r="G10" s="62"/>
      <c r="H10" s="61"/>
    </row>
    <row r="11" spans="1:8" ht="15" x14ac:dyDescent="0.25">
      <c r="A11" s="63"/>
      <c r="B11" s="24"/>
      <c r="C11" s="64"/>
      <c r="D11" s="65"/>
      <c r="E11" s="66"/>
      <c r="F11" s="67"/>
      <c r="G11" s="67"/>
      <c r="H11" s="68"/>
    </row>
    <row r="12" spans="1:8" ht="15" x14ac:dyDescent="0.25">
      <c r="A12" s="69" t="s">
        <v>45</v>
      </c>
      <c r="B12" s="70"/>
      <c r="C12" s="70" t="s">
        <v>364</v>
      </c>
      <c r="D12" s="281"/>
      <c r="E12" s="72"/>
      <c r="F12" s="21"/>
      <c r="G12" s="21"/>
      <c r="H12" s="73"/>
    </row>
    <row r="13" spans="1:8" ht="15" x14ac:dyDescent="0.25">
      <c r="A13" s="79"/>
      <c r="B13" s="80"/>
      <c r="C13" s="80"/>
      <c r="D13" s="81"/>
      <c r="E13" s="82"/>
      <c r="F13" s="22"/>
      <c r="G13" s="83"/>
      <c r="H13" s="84"/>
    </row>
    <row r="14" spans="1:8" ht="15" x14ac:dyDescent="0.25">
      <c r="A14" s="85"/>
      <c r="B14" s="86"/>
      <c r="C14" s="86"/>
      <c r="D14" s="87"/>
      <c r="E14" s="87"/>
      <c r="F14" s="88"/>
      <c r="G14" s="67"/>
      <c r="H14" s="89"/>
    </row>
    <row r="15" spans="1:8" ht="15" x14ac:dyDescent="0.25">
      <c r="A15" s="74" t="s">
        <v>44</v>
      </c>
      <c r="B15" s="75"/>
      <c r="C15" s="90" t="s">
        <v>46</v>
      </c>
      <c r="D15" s="91"/>
      <c r="E15" s="76"/>
      <c r="F15" s="25"/>
      <c r="G15" s="21"/>
      <c r="H15" s="78"/>
    </row>
    <row r="16" spans="1:8" ht="15" x14ac:dyDescent="0.25">
      <c r="A16" s="92"/>
      <c r="B16" s="75"/>
      <c r="C16" s="90" t="s">
        <v>47</v>
      </c>
      <c r="D16" s="91"/>
      <c r="E16" s="76"/>
      <c r="F16" s="25"/>
      <c r="H16" s="78"/>
    </row>
    <row r="17" spans="1:8" ht="15" x14ac:dyDescent="0.25">
      <c r="A17" s="92"/>
      <c r="B17" s="75"/>
      <c r="C17" s="90" t="s">
        <v>48</v>
      </c>
      <c r="D17" s="93" t="s">
        <v>49</v>
      </c>
      <c r="E17" s="91"/>
      <c r="F17" s="94"/>
      <c r="G17" s="25"/>
      <c r="H17" s="95"/>
    </row>
    <row r="18" spans="1:8" ht="15" x14ac:dyDescent="0.25">
      <c r="A18" s="92"/>
      <c r="B18" s="75"/>
      <c r="C18" s="96" t="s">
        <v>50</v>
      </c>
      <c r="D18" s="91"/>
      <c r="E18" s="72"/>
      <c r="F18" s="21"/>
      <c r="G18" s="21"/>
      <c r="H18" s="73"/>
    </row>
    <row r="19" spans="1:8" ht="15" x14ac:dyDescent="0.25">
      <c r="A19" s="97"/>
      <c r="B19" s="80"/>
      <c r="C19" s="98"/>
      <c r="D19" s="99"/>
      <c r="E19" s="82"/>
      <c r="F19" s="22"/>
      <c r="G19" s="22"/>
      <c r="H19" s="100"/>
    </row>
    <row r="20" spans="1:8" ht="15" x14ac:dyDescent="0.25">
      <c r="A20" s="101"/>
      <c r="B20" s="86"/>
      <c r="C20" s="86"/>
      <c r="D20" s="87"/>
      <c r="E20" s="102"/>
      <c r="F20" s="24"/>
      <c r="G20" s="65"/>
      <c r="H20" s="103"/>
    </row>
    <row r="21" spans="1:8" ht="15" x14ac:dyDescent="0.25">
      <c r="A21" s="74" t="s">
        <v>51</v>
      </c>
      <c r="B21" s="90"/>
      <c r="C21" s="75"/>
      <c r="D21" s="91"/>
      <c r="E21" s="91"/>
      <c r="F21" s="94"/>
      <c r="G21" s="25"/>
      <c r="H21" s="95"/>
    </row>
    <row r="22" spans="1:8" ht="15" x14ac:dyDescent="0.25">
      <c r="A22" s="74"/>
      <c r="B22" s="90"/>
      <c r="C22" s="75"/>
      <c r="D22" s="76"/>
      <c r="E22" s="72"/>
      <c r="F22" s="21"/>
      <c r="G22" s="21"/>
      <c r="H22" s="104"/>
    </row>
    <row r="23" spans="1:8" ht="15" x14ac:dyDescent="0.25">
      <c r="A23" s="74"/>
      <c r="B23" s="90" t="s">
        <v>273</v>
      </c>
      <c r="C23" s="90" t="s">
        <v>276</v>
      </c>
      <c r="D23" s="76"/>
      <c r="E23" s="72"/>
      <c r="F23" s="21"/>
      <c r="G23" s="77"/>
      <c r="H23" s="104"/>
    </row>
    <row r="24" spans="1:8" ht="15" x14ac:dyDescent="0.25">
      <c r="A24" s="74"/>
      <c r="B24" s="90" t="s">
        <v>274</v>
      </c>
      <c r="C24" s="90" t="s">
        <v>275</v>
      </c>
      <c r="D24" s="76"/>
      <c r="E24" s="72"/>
      <c r="F24" s="21"/>
      <c r="G24" s="77"/>
      <c r="H24" s="104"/>
    </row>
    <row r="25" spans="1:8" ht="15" x14ac:dyDescent="0.25">
      <c r="A25" s="74"/>
      <c r="B25" s="90" t="s">
        <v>272</v>
      </c>
      <c r="C25" s="90" t="s">
        <v>277</v>
      </c>
      <c r="D25" s="76"/>
      <c r="E25" s="72"/>
      <c r="F25" s="21"/>
      <c r="G25" s="77"/>
      <c r="H25" s="104"/>
    </row>
    <row r="26" spans="1:8" ht="15" x14ac:dyDescent="0.25">
      <c r="A26" s="74"/>
      <c r="B26" s="90"/>
      <c r="C26" s="90" t="s">
        <v>278</v>
      </c>
      <c r="D26" s="76"/>
      <c r="E26" s="72"/>
      <c r="F26" s="21"/>
      <c r="G26" s="77"/>
      <c r="H26" s="104"/>
    </row>
    <row r="27" spans="1:8" ht="15" x14ac:dyDescent="0.25">
      <c r="A27" s="74"/>
      <c r="B27" s="90" t="s">
        <v>279</v>
      </c>
      <c r="C27" s="75"/>
      <c r="D27" s="76"/>
      <c r="E27" s="72"/>
      <c r="F27" s="21"/>
      <c r="G27" s="77"/>
      <c r="H27" s="104"/>
    </row>
    <row r="28" spans="1:8" ht="15" x14ac:dyDescent="0.25">
      <c r="A28" s="74"/>
      <c r="B28" s="90"/>
      <c r="C28" s="90" t="s">
        <v>280</v>
      </c>
      <c r="D28" s="76"/>
      <c r="E28" s="72"/>
      <c r="F28" s="21"/>
      <c r="G28" s="77"/>
      <c r="H28" s="104"/>
    </row>
    <row r="29" spans="1:8" ht="15" x14ac:dyDescent="0.25">
      <c r="A29" s="74"/>
      <c r="B29" s="90"/>
      <c r="C29" s="90" t="s">
        <v>281</v>
      </c>
      <c r="D29" s="76"/>
      <c r="E29" s="72"/>
      <c r="F29" s="21"/>
      <c r="G29" s="77"/>
      <c r="H29" s="104"/>
    </row>
    <row r="30" spans="1:8" ht="15" x14ac:dyDescent="0.25">
      <c r="A30" s="74"/>
      <c r="B30" s="90"/>
      <c r="C30" s="90"/>
      <c r="D30" s="76"/>
      <c r="E30" s="72"/>
      <c r="F30" s="21"/>
      <c r="G30" s="77"/>
      <c r="H30" s="104"/>
    </row>
    <row r="31" spans="1:8" ht="15" x14ac:dyDescent="0.25">
      <c r="A31" s="74"/>
      <c r="B31" s="90" t="s">
        <v>53</v>
      </c>
      <c r="C31" s="75"/>
      <c r="D31" s="76"/>
      <c r="E31" s="72"/>
      <c r="F31" s="21"/>
      <c r="G31" s="25"/>
      <c r="H31" s="95"/>
    </row>
    <row r="32" spans="1:8" ht="15" x14ac:dyDescent="0.25">
      <c r="A32" s="74"/>
      <c r="B32" s="90"/>
      <c r="C32" s="75"/>
      <c r="D32" s="76"/>
      <c r="E32" s="72"/>
      <c r="F32" s="21"/>
      <c r="G32" s="25"/>
      <c r="H32" s="95"/>
    </row>
    <row r="33" spans="1:8" ht="15" x14ac:dyDescent="0.25">
      <c r="A33" s="92"/>
      <c r="B33" s="75"/>
      <c r="C33" s="105" t="s">
        <v>55</v>
      </c>
      <c r="D33" s="106" t="s">
        <v>38</v>
      </c>
      <c r="E33" s="107" t="s">
        <v>60</v>
      </c>
      <c r="F33" s="21"/>
      <c r="G33" s="77"/>
      <c r="H33" s="104"/>
    </row>
    <row r="34" spans="1:8" ht="15" x14ac:dyDescent="0.25">
      <c r="A34" s="92"/>
      <c r="B34" s="75"/>
      <c r="C34" s="90"/>
      <c r="D34" s="106" t="s">
        <v>38</v>
      </c>
      <c r="E34" s="108" t="s">
        <v>342</v>
      </c>
      <c r="F34" s="21"/>
      <c r="G34" s="77"/>
      <c r="H34" s="95"/>
    </row>
    <row r="35" spans="1:8" ht="15" x14ac:dyDescent="0.25">
      <c r="A35" s="92"/>
      <c r="B35" s="75"/>
      <c r="C35" s="90"/>
      <c r="D35" s="106" t="s">
        <v>38</v>
      </c>
      <c r="E35" s="108" t="s">
        <v>271</v>
      </c>
      <c r="F35" s="21"/>
      <c r="G35" s="77"/>
      <c r="H35" s="95"/>
    </row>
    <row r="36" spans="1:8" ht="15" x14ac:dyDescent="0.25">
      <c r="A36" s="92"/>
      <c r="B36" s="75"/>
      <c r="C36" s="90"/>
      <c r="D36" s="106"/>
      <c r="E36" s="109"/>
      <c r="F36" s="21"/>
      <c r="G36" s="21"/>
      <c r="H36" s="95"/>
    </row>
    <row r="37" spans="1:8" ht="15" x14ac:dyDescent="0.25">
      <c r="A37" s="92"/>
      <c r="B37" s="75"/>
      <c r="C37" s="105" t="s">
        <v>54</v>
      </c>
      <c r="D37" s="106" t="s">
        <v>38</v>
      </c>
      <c r="E37" s="107" t="s">
        <v>62</v>
      </c>
      <c r="F37" s="21"/>
      <c r="G37" s="77"/>
      <c r="H37" s="95"/>
    </row>
    <row r="38" spans="1:8" ht="15" x14ac:dyDescent="0.25">
      <c r="A38" s="92"/>
      <c r="B38" s="75"/>
      <c r="C38" s="90"/>
      <c r="D38" s="106" t="s">
        <v>38</v>
      </c>
      <c r="E38" s="108" t="s">
        <v>63</v>
      </c>
      <c r="F38" s="21"/>
      <c r="G38" s="77"/>
      <c r="H38" s="95"/>
    </row>
    <row r="39" spans="1:8" ht="15" x14ac:dyDescent="0.25">
      <c r="A39" s="92"/>
      <c r="B39" s="75"/>
      <c r="C39" s="90"/>
      <c r="D39" s="106"/>
      <c r="E39" s="108"/>
      <c r="F39" s="21"/>
      <c r="G39" s="77"/>
      <c r="H39" s="95"/>
    </row>
    <row r="40" spans="1:8" ht="15" x14ac:dyDescent="0.25">
      <c r="A40" s="92"/>
      <c r="B40" s="75"/>
      <c r="C40" s="105" t="s">
        <v>56</v>
      </c>
      <c r="D40" s="76"/>
      <c r="E40" s="72"/>
      <c r="F40" s="21"/>
      <c r="G40" s="77"/>
      <c r="H40" s="104"/>
    </row>
    <row r="41" spans="1:8" ht="15" x14ac:dyDescent="0.25">
      <c r="A41" s="92"/>
      <c r="B41" s="75"/>
      <c r="C41" s="75"/>
      <c r="D41" s="76"/>
      <c r="E41" s="72"/>
      <c r="F41" s="21"/>
      <c r="G41" s="25"/>
      <c r="H41" s="95"/>
    </row>
    <row r="42" spans="1:8" ht="15" x14ac:dyDescent="0.25">
      <c r="A42" s="92"/>
      <c r="B42" s="75"/>
      <c r="C42" s="75"/>
      <c r="D42" s="106" t="s">
        <v>38</v>
      </c>
      <c r="E42" s="107" t="s">
        <v>318</v>
      </c>
      <c r="F42" s="21"/>
      <c r="G42" s="21"/>
      <c r="H42" s="104"/>
    </row>
    <row r="43" spans="1:8" ht="15" x14ac:dyDescent="0.25">
      <c r="A43" s="280"/>
      <c r="B43" s="281"/>
      <c r="C43" s="281"/>
      <c r="D43" s="106" t="s">
        <v>38</v>
      </c>
      <c r="E43" s="108" t="s">
        <v>317</v>
      </c>
      <c r="F43" s="21"/>
      <c r="G43" s="25"/>
      <c r="H43" s="104"/>
    </row>
    <row r="44" spans="1:8" ht="15" x14ac:dyDescent="0.25">
      <c r="A44" s="280"/>
      <c r="B44" s="281"/>
      <c r="C44" s="281"/>
      <c r="D44" s="106" t="s">
        <v>38</v>
      </c>
      <c r="E44" s="107" t="s">
        <v>64</v>
      </c>
      <c r="F44" s="21"/>
      <c r="G44" s="25"/>
      <c r="H44" s="95"/>
    </row>
    <row r="45" spans="1:8" ht="17.25" x14ac:dyDescent="0.25">
      <c r="A45" s="92"/>
      <c r="B45" s="75"/>
      <c r="C45" s="75"/>
      <c r="D45" s="106" t="s">
        <v>38</v>
      </c>
      <c r="E45" s="108" t="s">
        <v>97</v>
      </c>
      <c r="F45" s="21"/>
      <c r="G45" s="21"/>
      <c r="H45" s="78"/>
    </row>
    <row r="46" spans="1:8" ht="18" customHeight="1" x14ac:dyDescent="0.25">
      <c r="A46" s="92"/>
      <c r="B46" s="75"/>
      <c r="C46" s="75"/>
      <c r="D46" s="106" t="s">
        <v>38</v>
      </c>
      <c r="E46" s="108" t="s">
        <v>323</v>
      </c>
      <c r="F46" s="21"/>
      <c r="G46" s="77"/>
      <c r="H46" s="111"/>
    </row>
    <row r="47" spans="1:8" ht="15" x14ac:dyDescent="0.25">
      <c r="A47" s="92"/>
      <c r="B47" s="75"/>
      <c r="C47" s="75"/>
      <c r="D47" s="76"/>
      <c r="E47" s="91"/>
      <c r="F47" s="94"/>
      <c r="G47" s="25"/>
      <c r="H47" s="78"/>
    </row>
    <row r="48" spans="1:8" ht="15" x14ac:dyDescent="0.25">
      <c r="A48" s="92"/>
      <c r="B48" s="75"/>
      <c r="C48" s="112" t="s">
        <v>57</v>
      </c>
      <c r="D48" s="76"/>
      <c r="E48" s="72"/>
      <c r="F48" s="21"/>
      <c r="G48" s="21"/>
      <c r="H48" s="113"/>
    </row>
    <row r="49" spans="1:8" ht="15" x14ac:dyDescent="0.25">
      <c r="A49" s="280"/>
      <c r="B49" s="281"/>
      <c r="C49" s="281"/>
      <c r="D49" s="76"/>
      <c r="E49" s="72"/>
      <c r="F49" s="21"/>
      <c r="G49" s="77"/>
      <c r="H49" s="114"/>
    </row>
    <row r="50" spans="1:8" ht="15" x14ac:dyDescent="0.25">
      <c r="A50" s="92"/>
      <c r="B50" s="75"/>
      <c r="C50" s="105" t="s">
        <v>58</v>
      </c>
      <c r="D50" s="108" t="s">
        <v>59</v>
      </c>
      <c r="E50" s="93" t="s">
        <v>354</v>
      </c>
      <c r="F50" s="94"/>
      <c r="G50" s="25"/>
      <c r="H50" s="95"/>
    </row>
    <row r="51" spans="1:8" ht="15" x14ac:dyDescent="0.25">
      <c r="A51" s="92"/>
      <c r="B51" s="75"/>
      <c r="C51" s="75"/>
      <c r="D51" s="76"/>
      <c r="E51" s="72"/>
      <c r="F51" s="21"/>
      <c r="G51" s="21"/>
      <c r="H51" s="115"/>
    </row>
    <row r="52" spans="1:8" ht="15" x14ac:dyDescent="0.25">
      <c r="A52" s="92"/>
      <c r="B52" s="75"/>
      <c r="C52" s="323"/>
      <c r="D52" s="324"/>
      <c r="E52" s="116" t="s">
        <v>66</v>
      </c>
      <c r="F52" s="116" t="s">
        <v>67</v>
      </c>
      <c r="G52" s="116" t="s">
        <v>68</v>
      </c>
      <c r="H52" s="115"/>
    </row>
    <row r="53" spans="1:8" ht="15" x14ac:dyDescent="0.25">
      <c r="A53" s="92"/>
      <c r="B53" s="75"/>
      <c r="C53" s="321" t="s">
        <v>65</v>
      </c>
      <c r="D53" s="322"/>
      <c r="E53" s="117" t="str">
        <f>VLOOKUP($C$12,Blad6!$A$1:$Z$52,2,FALSE)</f>
        <v>458/1924</v>
      </c>
      <c r="F53" s="117" t="str">
        <f>VLOOKUP($C$12,Blad6!$A$1:$Z$52,3,FALSE)</f>
        <v>2000 / 8400</v>
      </c>
      <c r="G53" s="117">
        <f>VLOOKUP($C$12,Blad6!$A$1:$Z$52,4,FALSE)</f>
        <v>22.9</v>
      </c>
      <c r="H53" s="95"/>
    </row>
    <row r="54" spans="1:8" ht="15" x14ac:dyDescent="0.25">
      <c r="A54" s="92"/>
      <c r="B54" s="75"/>
      <c r="C54" s="323"/>
      <c r="D54" s="324"/>
      <c r="E54" s="118" t="s">
        <v>241</v>
      </c>
      <c r="F54" s="118" t="s">
        <v>242</v>
      </c>
      <c r="G54" s="118"/>
      <c r="H54" s="104"/>
    </row>
    <row r="55" spans="1:8" ht="15" x14ac:dyDescent="0.25">
      <c r="A55" s="92"/>
      <c r="B55" s="75"/>
      <c r="C55" s="325" t="s">
        <v>69</v>
      </c>
      <c r="D55" s="326"/>
      <c r="E55" s="119">
        <f>VLOOKUP($C$12,Blad6!$A$1:$Z$52,5,FALSE)</f>
        <v>45</v>
      </c>
      <c r="F55" s="119">
        <f>VLOOKUP($C$12,Blad6!$A$1:$Z$52,6,FALSE)</f>
        <v>70</v>
      </c>
      <c r="G55" s="119">
        <f>VLOOKUP($C$12,Blad6!$A$1:$Z$52,7,FALSE)</f>
        <v>64.3</v>
      </c>
      <c r="H55" s="104"/>
    </row>
    <row r="56" spans="1:8" ht="15" x14ac:dyDescent="0.25">
      <c r="A56" s="92"/>
      <c r="B56" s="75"/>
      <c r="C56" s="327" t="s">
        <v>70</v>
      </c>
      <c r="D56" s="328"/>
      <c r="E56" s="120">
        <f>VLOOKUP($C$12,Blad6!$A$1:$Z$52,8,FALSE)</f>
        <v>15</v>
      </c>
      <c r="F56" s="120">
        <f>VLOOKUP($C$12,Blad6!$A$1:$Z$52,9,FALSE)</f>
        <v>20</v>
      </c>
      <c r="G56" s="120">
        <f>VLOOKUP($C$12,Blad6!$A$1:$Z$52,10,FALSE)</f>
        <v>75</v>
      </c>
      <c r="H56" s="95"/>
    </row>
    <row r="57" spans="1:8" ht="15" x14ac:dyDescent="0.25">
      <c r="A57" s="92"/>
      <c r="B57" s="75"/>
      <c r="C57" s="325" t="s">
        <v>71</v>
      </c>
      <c r="D57" s="326"/>
      <c r="E57" s="119">
        <f>VLOOKUP($C$12,Blad6!$A$1:$Z$52,11,FALSE)</f>
        <v>1</v>
      </c>
      <c r="F57" s="119">
        <f>VLOOKUP($C$12,Blad6!$A$1:$Z$52,12,FALSE)</f>
        <v>260</v>
      </c>
      <c r="G57" s="119">
        <f>VLOOKUP($C$12,Blad6!$A$1:$Z$52,13,FALSE)</f>
        <v>0.4</v>
      </c>
      <c r="H57" s="104"/>
    </row>
    <row r="58" spans="1:8" ht="15" x14ac:dyDescent="0.25">
      <c r="A58" s="92"/>
      <c r="B58" s="75"/>
      <c r="C58" s="327" t="s">
        <v>72</v>
      </c>
      <c r="D58" s="328"/>
      <c r="E58" s="120">
        <f>VLOOKUP($C$12,Blad6!$A$1:$Z$52,14,FALSE)</f>
        <v>0</v>
      </c>
      <c r="F58" s="120">
        <f>VLOOKUP($C$12,Blad6!$A$1:$Z$52,15,FALSE)</f>
        <v>90</v>
      </c>
      <c r="G58" s="120">
        <f>VLOOKUP($C$12,Blad6!$A$1:$Z$52,16,FALSE)</f>
        <v>0</v>
      </c>
      <c r="H58" s="104"/>
    </row>
    <row r="59" spans="1:8" ht="15" x14ac:dyDescent="0.25">
      <c r="A59" s="92"/>
      <c r="B59" s="75"/>
      <c r="C59" s="321" t="s">
        <v>73</v>
      </c>
      <c r="D59" s="322"/>
      <c r="E59" s="120">
        <f>VLOOKUP($C$12,Blad6!$A$1:$Z$52,17,FALSE)</f>
        <v>12</v>
      </c>
      <c r="F59" s="120">
        <f>VLOOKUP($C$12,Blad6!$A$1:$Z$52,18,FALSE)</f>
        <v>50</v>
      </c>
      <c r="G59" s="120">
        <f>VLOOKUP($C$12,Blad6!$A$1:$Z$52,19,FALSE)</f>
        <v>24</v>
      </c>
      <c r="H59" s="95"/>
    </row>
    <row r="60" spans="1:8" ht="15" x14ac:dyDescent="0.25">
      <c r="A60" s="92"/>
      <c r="B60" s="75"/>
      <c r="C60" s="321" t="s">
        <v>74</v>
      </c>
      <c r="D60" s="322"/>
      <c r="E60" s="117">
        <f>VLOOKUP($C$12,Blad6!$A$1:$Z$52,20,FALSE)</f>
        <v>2.08</v>
      </c>
      <c r="F60" s="117">
        <f>VLOOKUP($C$12,Blad6!$A$1:$Z$52,21,FALSE)</f>
        <v>6</v>
      </c>
      <c r="G60" s="117">
        <f>VLOOKUP($C$12,Blad6!$A$1:$Z$52,22,FALSE)</f>
        <v>34.700000000000003</v>
      </c>
      <c r="H60" s="104"/>
    </row>
    <row r="61" spans="1:8" ht="15" x14ac:dyDescent="0.25">
      <c r="A61" s="97"/>
      <c r="B61" s="80"/>
      <c r="C61" s="80"/>
      <c r="D61" s="81"/>
      <c r="E61" s="82"/>
      <c r="F61" s="22"/>
      <c r="G61" s="83"/>
      <c r="H61" s="121"/>
    </row>
    <row r="62" spans="1:8" ht="15" customHeight="1" x14ac:dyDescent="0.2">
      <c r="A62" s="288"/>
      <c r="B62" s="289"/>
      <c r="C62" s="294" t="s">
        <v>42</v>
      </c>
      <c r="D62" s="294"/>
      <c r="E62" s="294"/>
      <c r="F62" s="295"/>
      <c r="G62" s="50" t="s">
        <v>40</v>
      </c>
      <c r="H62" s="122"/>
    </row>
    <row r="63" spans="1:8" ht="15" x14ac:dyDescent="0.2">
      <c r="A63" s="290"/>
      <c r="B63" s="291"/>
      <c r="C63" s="296"/>
      <c r="D63" s="296"/>
      <c r="E63" s="296"/>
      <c r="F63" s="297"/>
      <c r="G63" s="52" t="str">
        <f>G4</f>
        <v>Gezouten buik - Brasvar</v>
      </c>
      <c r="H63" s="123"/>
    </row>
    <row r="64" spans="1:8" ht="15" customHeight="1" x14ac:dyDescent="0.25">
      <c r="A64" s="290"/>
      <c r="B64" s="291"/>
      <c r="C64" s="296"/>
      <c r="D64" s="296"/>
      <c r="E64" s="296"/>
      <c r="F64" s="297"/>
      <c r="G64" s="54" t="str">
        <f>G5</f>
        <v>Datum: 01/01/2019</v>
      </c>
      <c r="H64" s="124"/>
    </row>
    <row r="65" spans="1:8" ht="15" customHeight="1" x14ac:dyDescent="0.25">
      <c r="A65" s="290"/>
      <c r="B65" s="291"/>
      <c r="C65" s="298"/>
      <c r="D65" s="298"/>
      <c r="E65" s="298"/>
      <c r="F65" s="299"/>
      <c r="G65" s="54" t="str">
        <f>G6</f>
        <v>Versie: 2.0</v>
      </c>
      <c r="H65" s="124"/>
    </row>
    <row r="66" spans="1:8" ht="18" x14ac:dyDescent="0.25">
      <c r="A66" s="290"/>
      <c r="B66" s="291"/>
      <c r="C66" s="300" t="s">
        <v>39</v>
      </c>
      <c r="D66" s="301"/>
      <c r="E66" s="301"/>
      <c r="F66" s="302"/>
      <c r="G66" s="54" t="s">
        <v>79</v>
      </c>
      <c r="H66" s="124"/>
    </row>
    <row r="67" spans="1:8" ht="18" customHeight="1" x14ac:dyDescent="0.25">
      <c r="A67" s="290"/>
      <c r="B67" s="291"/>
      <c r="C67" s="303" t="str">
        <f>C12</f>
        <v>Gezouten buik - Brasvar</v>
      </c>
      <c r="D67" s="304"/>
      <c r="E67" s="304"/>
      <c r="F67" s="305"/>
      <c r="G67" s="23"/>
      <c r="H67" s="125"/>
    </row>
    <row r="68" spans="1:8" ht="18" customHeight="1" x14ac:dyDescent="0.2">
      <c r="A68" s="292"/>
      <c r="B68" s="293"/>
      <c r="C68" s="306"/>
      <c r="D68" s="307"/>
      <c r="E68" s="307"/>
      <c r="F68" s="308"/>
      <c r="G68" s="126"/>
      <c r="H68" s="127"/>
    </row>
    <row r="69" spans="1:8" ht="15" x14ac:dyDescent="0.25">
      <c r="A69" s="75"/>
      <c r="B69" s="75"/>
      <c r="C69" s="75"/>
      <c r="D69" s="76"/>
      <c r="E69" s="72"/>
      <c r="F69" s="21"/>
      <c r="G69" s="77"/>
      <c r="H69" s="128"/>
    </row>
    <row r="70" spans="1:8" ht="15" x14ac:dyDescent="0.25">
      <c r="A70" s="101"/>
      <c r="B70" s="86"/>
      <c r="C70" s="86"/>
      <c r="D70" s="129"/>
      <c r="E70" s="102"/>
      <c r="F70" s="24"/>
      <c r="G70" s="24"/>
      <c r="H70" s="130"/>
    </row>
    <row r="71" spans="1:8" s="8" customFormat="1" ht="15" x14ac:dyDescent="0.25">
      <c r="A71" s="92"/>
      <c r="B71" s="75"/>
      <c r="C71" s="105" t="s">
        <v>76</v>
      </c>
      <c r="D71" s="106" t="s">
        <v>38</v>
      </c>
      <c r="E71" s="77" t="s">
        <v>77</v>
      </c>
      <c r="F71" s="21"/>
      <c r="G71" s="21"/>
      <c r="H71" s="104"/>
    </row>
    <row r="72" spans="1:8" s="8" customFormat="1" ht="15" x14ac:dyDescent="0.25">
      <c r="A72" s="92"/>
      <c r="B72" s="75"/>
      <c r="C72" s="90"/>
      <c r="D72" s="106" t="s">
        <v>38</v>
      </c>
      <c r="E72" s="77" t="s">
        <v>78</v>
      </c>
      <c r="F72" s="21"/>
      <c r="G72" s="77"/>
      <c r="H72" s="104"/>
    </row>
    <row r="73" spans="1:8" s="8" customFormat="1" ht="15" x14ac:dyDescent="0.25">
      <c r="A73" s="92"/>
      <c r="B73" s="75"/>
      <c r="C73" s="75"/>
      <c r="D73" s="76"/>
      <c r="E73" s="72"/>
      <c r="F73" s="21"/>
      <c r="G73" s="77"/>
      <c r="H73" s="95"/>
    </row>
    <row r="74" spans="1:8" s="8" customFormat="1" ht="15" x14ac:dyDescent="0.25">
      <c r="A74" s="92"/>
      <c r="B74" s="75"/>
      <c r="C74" s="75"/>
      <c r="D74" s="76"/>
      <c r="E74" s="72"/>
      <c r="F74" s="21"/>
      <c r="G74" s="21"/>
      <c r="H74" s="78"/>
    </row>
    <row r="75" spans="1:8" ht="15" x14ac:dyDescent="0.25">
      <c r="A75" s="92"/>
      <c r="B75" s="75"/>
      <c r="C75" s="105" t="s">
        <v>80</v>
      </c>
      <c r="D75" s="106" t="s">
        <v>38</v>
      </c>
      <c r="E75" s="131" t="s">
        <v>340</v>
      </c>
      <c r="F75" s="77" t="str">
        <f>VLOOKUP($C$12,Blad6!$A$1:$Z$52,23,FALSE)</f>
        <v>van het vlees</v>
      </c>
      <c r="G75" s="25"/>
      <c r="H75" s="95"/>
    </row>
    <row r="76" spans="1:8" ht="15" x14ac:dyDescent="0.25">
      <c r="A76" s="280"/>
      <c r="B76" s="281"/>
      <c r="C76" s="90"/>
      <c r="D76" s="106" t="s">
        <v>38</v>
      </c>
      <c r="E76" s="77" t="s">
        <v>319</v>
      </c>
      <c r="F76" s="21"/>
      <c r="G76" s="21"/>
      <c r="H76" s="95"/>
    </row>
    <row r="77" spans="1:8" ht="15" x14ac:dyDescent="0.25">
      <c r="A77" s="280"/>
      <c r="B77" s="281"/>
      <c r="C77" s="281"/>
      <c r="D77" s="106" t="s">
        <v>38</v>
      </c>
      <c r="E77" s="77" t="s">
        <v>81</v>
      </c>
      <c r="F77" s="21"/>
      <c r="G77" s="25"/>
      <c r="H77" s="95"/>
    </row>
    <row r="78" spans="1:8" ht="15" x14ac:dyDescent="0.25">
      <c r="A78" s="280"/>
      <c r="B78" s="281"/>
      <c r="C78" s="281"/>
      <c r="D78" s="106" t="s">
        <v>38</v>
      </c>
      <c r="E78" s="77" t="s">
        <v>82</v>
      </c>
      <c r="F78" s="94"/>
      <c r="G78" s="25"/>
      <c r="H78" s="95"/>
    </row>
    <row r="79" spans="1:8" ht="15" x14ac:dyDescent="0.25">
      <c r="A79" s="284"/>
      <c r="B79" s="285"/>
      <c r="C79" s="285"/>
      <c r="D79" s="106" t="s">
        <v>38</v>
      </c>
      <c r="E79" s="77" t="s">
        <v>83</v>
      </c>
      <c r="F79" s="21"/>
      <c r="G79" s="21"/>
      <c r="H79" s="78"/>
    </row>
    <row r="80" spans="1:8" ht="15" x14ac:dyDescent="0.25">
      <c r="A80" s="280"/>
      <c r="B80" s="281"/>
      <c r="C80" s="281"/>
      <c r="D80" s="106"/>
      <c r="E80" s="77"/>
      <c r="F80" s="21"/>
      <c r="G80" s="21"/>
      <c r="H80" s="78"/>
    </row>
    <row r="81" spans="1:8" ht="15" x14ac:dyDescent="0.25">
      <c r="A81" s="284"/>
      <c r="B81" s="285"/>
      <c r="C81" s="285"/>
      <c r="D81" s="76"/>
      <c r="E81" s="72"/>
      <c r="F81" s="21"/>
      <c r="G81" s="77"/>
      <c r="H81" s="132"/>
    </row>
    <row r="82" spans="1:8" ht="12.75" customHeight="1" x14ac:dyDescent="0.25">
      <c r="A82" s="92"/>
      <c r="B82" s="75"/>
      <c r="C82" s="105" t="s">
        <v>334</v>
      </c>
      <c r="D82" s="131" t="s">
        <v>285</v>
      </c>
      <c r="E82" s="77" t="str">
        <f>VLOOKUP($C$12,Blad6!$A$1:$Z$52,24,FALSE)</f>
        <v>+ 7°C</v>
      </c>
      <c r="F82" s="21"/>
      <c r="G82" s="21"/>
      <c r="H82" s="113"/>
    </row>
    <row r="83" spans="1:8" ht="12.75" customHeight="1" x14ac:dyDescent="0.25">
      <c r="A83" s="92"/>
      <c r="B83" s="75"/>
      <c r="C83" s="105"/>
      <c r="D83" s="131"/>
      <c r="E83" s="77"/>
      <c r="F83" s="21"/>
      <c r="G83" s="21"/>
      <c r="H83" s="113"/>
    </row>
    <row r="84" spans="1:8" ht="12.75" customHeight="1" x14ac:dyDescent="0.25">
      <c r="A84" s="92"/>
      <c r="B84" s="75"/>
      <c r="C84" s="105"/>
      <c r="D84" s="131"/>
      <c r="E84" s="77"/>
      <c r="F84" s="21"/>
      <c r="G84" s="21"/>
      <c r="H84" s="113"/>
    </row>
    <row r="85" spans="1:8" ht="12.75" customHeight="1" x14ac:dyDescent="0.25">
      <c r="A85" s="92"/>
      <c r="B85" s="75"/>
      <c r="C85" s="105" t="s">
        <v>355</v>
      </c>
      <c r="D85" s="131" t="s">
        <v>356</v>
      </c>
      <c r="E85" s="131"/>
      <c r="F85" s="21"/>
      <c r="G85" s="21"/>
      <c r="H85" s="113"/>
    </row>
    <row r="86" spans="1:8" ht="15" x14ac:dyDescent="0.25">
      <c r="A86" s="286"/>
      <c r="B86" s="287"/>
      <c r="C86" s="287"/>
      <c r="D86" s="81"/>
      <c r="E86" s="99"/>
      <c r="F86" s="135"/>
      <c r="G86" s="136"/>
      <c r="H86" s="137"/>
    </row>
    <row r="87" spans="1:8" ht="12" customHeight="1" x14ac:dyDescent="0.25">
      <c r="A87" s="101"/>
      <c r="B87" s="86"/>
      <c r="C87" s="86"/>
      <c r="D87" s="129"/>
      <c r="E87" s="102"/>
      <c r="F87" s="24"/>
      <c r="G87" s="24"/>
      <c r="H87" s="138"/>
    </row>
    <row r="88" spans="1:8" ht="12" customHeight="1" x14ac:dyDescent="0.25">
      <c r="A88" s="74" t="s">
        <v>84</v>
      </c>
      <c r="B88" s="90"/>
      <c r="C88" s="90" t="s">
        <v>86</v>
      </c>
      <c r="D88" s="76"/>
      <c r="E88" s="72"/>
      <c r="F88" s="21"/>
      <c r="G88" s="77"/>
      <c r="H88" s="115"/>
    </row>
    <row r="89" spans="1:8" ht="12" customHeight="1" x14ac:dyDescent="0.25">
      <c r="A89" s="92"/>
      <c r="B89" s="75"/>
      <c r="C89" s="90" t="s">
        <v>85</v>
      </c>
      <c r="D89" s="76"/>
      <c r="E89" s="91"/>
      <c r="F89" s="94"/>
      <c r="G89" s="25"/>
      <c r="H89" s="95"/>
    </row>
    <row r="90" spans="1:8" ht="12" customHeight="1" x14ac:dyDescent="0.25">
      <c r="A90" s="92"/>
      <c r="B90" s="75"/>
      <c r="C90" s="90" t="s">
        <v>87</v>
      </c>
      <c r="D90" s="76"/>
      <c r="E90" s="72"/>
      <c r="F90" s="21"/>
      <c r="G90" s="21"/>
      <c r="H90" s="104"/>
    </row>
    <row r="91" spans="1:8" ht="15" x14ac:dyDescent="0.25">
      <c r="A91" s="97"/>
      <c r="B91" s="80"/>
      <c r="C91" s="80"/>
      <c r="D91" s="81"/>
      <c r="E91" s="82"/>
      <c r="F91" s="22"/>
      <c r="G91" s="136"/>
      <c r="H91" s="137"/>
    </row>
    <row r="92" spans="1:8" ht="15" x14ac:dyDescent="0.25">
      <c r="A92" s="101"/>
      <c r="B92" s="86"/>
      <c r="C92" s="86"/>
      <c r="D92" s="129"/>
      <c r="E92" s="102"/>
      <c r="F92" s="24"/>
      <c r="G92" s="24"/>
      <c r="H92" s="130"/>
    </row>
    <row r="93" spans="1:8" ht="15" x14ac:dyDescent="0.25">
      <c r="A93" s="74" t="s">
        <v>88</v>
      </c>
      <c r="B93" s="75"/>
      <c r="C93" s="107" t="s">
        <v>284</v>
      </c>
      <c r="D93" s="106"/>
      <c r="E93" s="77"/>
      <c r="F93" s="21"/>
      <c r="G93" s="77"/>
      <c r="H93" s="104"/>
    </row>
    <row r="94" spans="1:8" ht="15" x14ac:dyDescent="0.25">
      <c r="A94" s="97"/>
      <c r="B94" s="80"/>
      <c r="C94" s="80"/>
      <c r="D94" s="81"/>
      <c r="E94" s="82"/>
      <c r="F94" s="22"/>
      <c r="G94" s="83"/>
      <c r="H94" s="137"/>
    </row>
    <row r="95" spans="1:8" ht="15" x14ac:dyDescent="0.25">
      <c r="A95" s="101"/>
      <c r="B95" s="86"/>
      <c r="C95" s="86"/>
      <c r="D95" s="129"/>
      <c r="E95" s="102"/>
      <c r="F95" s="24"/>
      <c r="G95" s="24"/>
      <c r="H95" s="130"/>
    </row>
    <row r="96" spans="1:8" ht="15" x14ac:dyDescent="0.25">
      <c r="A96" s="74" t="s">
        <v>104</v>
      </c>
      <c r="B96" s="75"/>
      <c r="C96" s="90" t="s">
        <v>90</v>
      </c>
      <c r="D96" s="76"/>
      <c r="E96" s="72"/>
      <c r="F96" s="21"/>
      <c r="G96" s="77"/>
      <c r="H96" s="104"/>
    </row>
    <row r="97" spans="1:8" ht="15" x14ac:dyDescent="0.25">
      <c r="A97" s="92"/>
      <c r="B97" s="75"/>
      <c r="C97" s="90" t="s">
        <v>99</v>
      </c>
      <c r="D97" s="76"/>
      <c r="E97" s="76"/>
      <c r="F97" s="25"/>
      <c r="G97" s="25"/>
      <c r="H97" s="139"/>
    </row>
    <row r="98" spans="1:8" ht="15" x14ac:dyDescent="0.25">
      <c r="A98" s="280"/>
      <c r="B98" s="281"/>
      <c r="C98" s="140" t="s">
        <v>98</v>
      </c>
      <c r="D98" s="76"/>
      <c r="E98" s="76"/>
      <c r="F98" s="25"/>
      <c r="G98" s="25"/>
      <c r="H98" s="139"/>
    </row>
    <row r="99" spans="1:8" ht="15" x14ac:dyDescent="0.25">
      <c r="A99" s="282"/>
      <c r="B99" s="283"/>
      <c r="C99" s="143"/>
      <c r="D99" s="81"/>
      <c r="E99" s="81"/>
      <c r="F99" s="136"/>
      <c r="G99" s="136"/>
      <c r="H99" s="144"/>
    </row>
    <row r="100" spans="1:8" ht="15" x14ac:dyDescent="0.25">
      <c r="A100" s="145"/>
      <c r="B100" s="146"/>
      <c r="C100" s="147"/>
      <c r="D100" s="129"/>
      <c r="E100" s="129"/>
      <c r="F100" s="67"/>
      <c r="G100" s="67"/>
      <c r="H100" s="148"/>
    </row>
    <row r="101" spans="1:8" ht="15" x14ac:dyDescent="0.25">
      <c r="A101" s="149" t="s">
        <v>105</v>
      </c>
      <c r="B101" s="281"/>
      <c r="C101" s="140"/>
      <c r="D101" s="76"/>
      <c r="E101" s="76"/>
      <c r="F101" s="25"/>
      <c r="G101" s="25"/>
      <c r="H101" s="139"/>
    </row>
    <row r="102" spans="1:8" ht="15" x14ac:dyDescent="0.25">
      <c r="A102" s="280"/>
      <c r="B102" s="281"/>
      <c r="C102" s="140"/>
      <c r="D102" s="76"/>
      <c r="E102" s="76"/>
      <c r="F102" s="25"/>
      <c r="G102" s="25"/>
      <c r="H102" s="139"/>
    </row>
    <row r="103" spans="1:8" ht="15" x14ac:dyDescent="0.25">
      <c r="A103" s="280"/>
      <c r="B103" s="140" t="s">
        <v>288</v>
      </c>
      <c r="C103" s="140"/>
      <c r="D103" s="76"/>
      <c r="E103" s="76"/>
      <c r="F103" s="25"/>
      <c r="G103" s="25"/>
      <c r="H103" s="139"/>
    </row>
    <row r="104" spans="1:8" ht="15" x14ac:dyDescent="0.25">
      <c r="A104" s="280"/>
      <c r="B104" s="140" t="s">
        <v>289</v>
      </c>
      <c r="C104" s="281"/>
      <c r="D104" s="76"/>
      <c r="E104" s="76"/>
      <c r="F104" s="25"/>
      <c r="G104" s="25"/>
      <c r="H104" s="139"/>
    </row>
    <row r="105" spans="1:8" ht="15" x14ac:dyDescent="0.25">
      <c r="A105" s="280"/>
      <c r="B105" s="140"/>
      <c r="C105" s="281"/>
      <c r="D105" s="76"/>
      <c r="E105" s="76"/>
      <c r="F105" s="25"/>
      <c r="G105" s="25"/>
      <c r="H105" s="139"/>
    </row>
    <row r="106" spans="1:8" ht="15" x14ac:dyDescent="0.25">
      <c r="A106" s="280"/>
      <c r="B106" s="140" t="s">
        <v>100</v>
      </c>
      <c r="C106" s="281"/>
      <c r="D106" s="76"/>
      <c r="E106" s="76"/>
      <c r="F106" s="25"/>
      <c r="G106" s="25"/>
      <c r="H106" s="139"/>
    </row>
    <row r="107" spans="1:8" ht="15" x14ac:dyDescent="0.25">
      <c r="A107" s="280"/>
      <c r="B107" s="140" t="s">
        <v>102</v>
      </c>
      <c r="C107" s="281"/>
      <c r="D107" s="76"/>
      <c r="E107" s="76"/>
      <c r="F107" s="25"/>
      <c r="G107" s="25"/>
      <c r="H107" s="139"/>
    </row>
    <row r="108" spans="1:8" ht="15" x14ac:dyDescent="0.25">
      <c r="A108" s="280"/>
      <c r="B108" s="140" t="s">
        <v>101</v>
      </c>
      <c r="C108" s="281"/>
      <c r="D108" s="76"/>
      <c r="E108" s="76"/>
      <c r="F108" s="25"/>
      <c r="G108" s="25"/>
      <c r="H108" s="139"/>
    </row>
    <row r="109" spans="1:8" ht="15" x14ac:dyDescent="0.25">
      <c r="A109" s="282"/>
      <c r="B109" s="283"/>
      <c r="C109" s="283"/>
      <c r="D109" s="81"/>
      <c r="E109" s="81"/>
      <c r="F109" s="136"/>
      <c r="G109" s="136"/>
      <c r="H109" s="144"/>
    </row>
    <row r="110" spans="1:8" ht="15" x14ac:dyDescent="0.25">
      <c r="A110" s="145"/>
      <c r="B110" s="146"/>
      <c r="C110" s="146"/>
      <c r="D110" s="129"/>
      <c r="E110" s="129"/>
      <c r="F110" s="67"/>
      <c r="G110" s="67"/>
      <c r="H110" s="148"/>
    </row>
    <row r="111" spans="1:8" ht="14.25" x14ac:dyDescent="0.2">
      <c r="A111" s="149" t="s">
        <v>91</v>
      </c>
      <c r="B111" s="140"/>
      <c r="C111" s="140" t="s">
        <v>292</v>
      </c>
      <c r="D111" s="76" t="str">
        <f>VLOOKUP($C$12,Blad6!$A$1:$Z$52,25,FALSE)</f>
        <v>+ 7°C</v>
      </c>
      <c r="E111" s="131"/>
      <c r="F111" s="25"/>
      <c r="G111" s="25"/>
      <c r="H111" s="150"/>
    </row>
    <row r="112" spans="1:8" ht="14.25" x14ac:dyDescent="0.2">
      <c r="A112" s="149"/>
      <c r="B112" s="140"/>
      <c r="C112" s="140" t="s">
        <v>282</v>
      </c>
      <c r="D112" s="76">
        <f>VLOOKUP($C$12,Blad6!$A$1:$AA$52,26,FALSE)</f>
        <v>75</v>
      </c>
      <c r="E112" s="77" t="s">
        <v>283</v>
      </c>
      <c r="F112" s="25"/>
      <c r="G112" s="25"/>
      <c r="H112" s="150"/>
    </row>
    <row r="113" spans="1:8" ht="14.25" x14ac:dyDescent="0.2">
      <c r="A113" s="149"/>
      <c r="B113" s="140"/>
      <c r="C113" s="140" t="s">
        <v>357</v>
      </c>
      <c r="D113" s="76"/>
      <c r="E113" s="77"/>
      <c r="F113" s="25"/>
      <c r="G113" s="25"/>
      <c r="H113" s="150"/>
    </row>
    <row r="114" spans="1:8" ht="14.25" x14ac:dyDescent="0.2">
      <c r="A114" s="79"/>
      <c r="B114" s="151"/>
      <c r="C114" s="151"/>
      <c r="D114" s="81"/>
      <c r="E114" s="81"/>
      <c r="F114" s="136"/>
      <c r="G114" s="83"/>
      <c r="H114" s="152"/>
    </row>
    <row r="115" spans="1:8" ht="14.25" x14ac:dyDescent="0.2">
      <c r="A115" s="85"/>
      <c r="B115" s="153"/>
      <c r="C115" s="153"/>
      <c r="D115" s="129"/>
      <c r="E115" s="87"/>
      <c r="F115" s="88"/>
      <c r="G115" s="67"/>
      <c r="H115" s="154"/>
    </row>
    <row r="116" spans="1:8" ht="14.25" x14ac:dyDescent="0.2">
      <c r="A116" s="74" t="s">
        <v>92</v>
      </c>
      <c r="B116" s="90"/>
      <c r="C116" s="90" t="s">
        <v>358</v>
      </c>
      <c r="D116" s="76"/>
      <c r="E116" s="76"/>
      <c r="F116" s="25"/>
      <c r="G116" s="25"/>
      <c r="H116" s="155"/>
    </row>
    <row r="117" spans="1:8" ht="14.25" x14ac:dyDescent="0.2">
      <c r="A117" s="74"/>
      <c r="B117" s="90"/>
      <c r="C117" s="90" t="s">
        <v>360</v>
      </c>
      <c r="D117" s="76"/>
      <c r="E117" s="76"/>
      <c r="F117" s="25"/>
      <c r="G117" s="77"/>
      <c r="H117" s="156"/>
    </row>
    <row r="118" spans="1:8" ht="14.25" x14ac:dyDescent="0.2">
      <c r="A118" s="74"/>
      <c r="B118" s="90"/>
      <c r="C118" s="140" t="s">
        <v>359</v>
      </c>
      <c r="D118" s="76"/>
      <c r="E118" s="91"/>
      <c r="F118" s="94"/>
      <c r="G118" s="25"/>
      <c r="H118" s="157"/>
    </row>
    <row r="119" spans="1:8" ht="14.25" x14ac:dyDescent="0.2">
      <c r="A119" s="74"/>
      <c r="B119" s="90"/>
      <c r="C119" s="90" t="s">
        <v>361</v>
      </c>
      <c r="D119" s="76"/>
      <c r="E119" s="76"/>
      <c r="F119" s="25"/>
      <c r="G119" s="25"/>
      <c r="H119" s="158"/>
    </row>
    <row r="120" spans="1:8" ht="14.25" x14ac:dyDescent="0.2">
      <c r="A120" s="74"/>
      <c r="B120" s="90"/>
      <c r="C120" s="90" t="s">
        <v>362</v>
      </c>
      <c r="D120" s="76"/>
      <c r="E120" s="76"/>
      <c r="F120" s="25"/>
      <c r="G120" s="25"/>
      <c r="H120" s="158"/>
    </row>
    <row r="121" spans="1:8" ht="14.25" x14ac:dyDescent="0.2">
      <c r="A121" s="74"/>
      <c r="B121" s="90"/>
      <c r="C121" s="90" t="s">
        <v>363</v>
      </c>
      <c r="D121" s="76"/>
      <c r="E121" s="76"/>
      <c r="F121" s="25"/>
      <c r="G121" s="25"/>
      <c r="H121" s="158"/>
    </row>
    <row r="122" spans="1:8" ht="14.25" x14ac:dyDescent="0.2">
      <c r="A122" s="74"/>
      <c r="B122" s="90"/>
      <c r="C122" s="90"/>
      <c r="D122" s="76"/>
      <c r="E122" s="76"/>
      <c r="F122" s="25"/>
      <c r="G122" s="25"/>
      <c r="H122" s="158"/>
    </row>
    <row r="123" spans="1:8" ht="14.25" x14ac:dyDescent="0.2">
      <c r="A123" s="79"/>
      <c r="B123" s="151"/>
      <c r="C123" s="151"/>
      <c r="D123" s="81"/>
      <c r="E123" s="99"/>
      <c r="F123" s="135"/>
      <c r="G123" s="136"/>
      <c r="H123" s="159"/>
    </row>
  </sheetData>
  <protectedRanges>
    <protectedRange sqref="C12" name="Bereik1"/>
  </protectedRanges>
  <dataConsolidate/>
  <mergeCells count="22">
    <mergeCell ref="A79:C79"/>
    <mergeCell ref="A81:C81"/>
    <mergeCell ref="A86:C86"/>
    <mergeCell ref="C59:D59"/>
    <mergeCell ref="C60:D60"/>
    <mergeCell ref="A62:B68"/>
    <mergeCell ref="C62:F65"/>
    <mergeCell ref="C66:F66"/>
    <mergeCell ref="C67:F67"/>
    <mergeCell ref="C68:F68"/>
    <mergeCell ref="C58:D58"/>
    <mergeCell ref="A3:B9"/>
    <mergeCell ref="C3:F6"/>
    <mergeCell ref="C7:F7"/>
    <mergeCell ref="C8:F8"/>
    <mergeCell ref="C9:F9"/>
    <mergeCell ref="C52:D52"/>
    <mergeCell ref="C53:D53"/>
    <mergeCell ref="C54:D54"/>
    <mergeCell ref="C55:D55"/>
    <mergeCell ref="C56:D56"/>
    <mergeCell ref="C57:D57"/>
  </mergeCells>
  <dataValidations count="1">
    <dataValidation type="list" allowBlank="1" showInputMessage="1" showErrorMessage="1" sqref="G67 G22 G18:G19 G51 G70:G71 G12 G45 G36 G116 G48 G15 G74 G87 G95 G79:G80 G92 G82:G85 G90 G119:G122">
      <formula1>$A$1:$A$42</formula1>
    </dataValidation>
  </dataValidations>
  <hyperlinks>
    <hyperlink ref="C18" r:id="rId1"/>
  </hyperlinks>
  <pageMargins left="0.70866141732283461" right="0.70866141732283461" top="0.74803149606299213" bottom="0.74803149606299213" header="0.31496062992125984" footer="0.31496062992125984"/>
  <pageSetup paperSize="9" scale="82" orientation="portrait" r:id="rId2"/>
  <headerFooter alignWithMargins="0"/>
  <rowBreaks count="1" manualBreakCount="1">
    <brk id="61" max="7" man="1"/>
  </rowBreaks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Blad6!$A$3:$A$52</xm:f>
          </x14:formula1>
          <xm:sqref>C12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6" filterMode="1">
    <tabColor rgb="FFC00000"/>
  </sheetPr>
  <dimension ref="A1:AC49"/>
  <sheetViews>
    <sheetView workbookViewId="0">
      <pane xSplit="1" topLeftCell="B1" activePane="topRight" state="frozen"/>
      <selection pane="topRight" activeCell="B7" sqref="B7"/>
    </sheetView>
  </sheetViews>
  <sheetFormatPr defaultRowHeight="12.75" x14ac:dyDescent="0.2"/>
  <cols>
    <col min="1" max="1" width="36.7109375" bestFit="1" customWidth="1"/>
    <col min="2" max="2" width="9.7109375" bestFit="1" customWidth="1"/>
    <col min="3" max="3" width="10.7109375" bestFit="1" customWidth="1"/>
    <col min="4" max="4" width="10.7109375" customWidth="1"/>
    <col min="5" max="6" width="8.28515625" customWidth="1"/>
    <col min="7" max="7" width="10.7109375" customWidth="1"/>
    <col min="8" max="13" width="13.28515625" customWidth="1"/>
    <col min="14" max="15" width="8.28515625" customWidth="1"/>
    <col min="16" max="16" width="10.7109375" customWidth="1"/>
    <col min="17" max="18" width="8.28515625" customWidth="1"/>
    <col min="20" max="21" width="8.28515625" customWidth="1"/>
    <col min="22" max="22" width="10.7109375" customWidth="1"/>
    <col min="23" max="23" width="13.5703125" bestFit="1" customWidth="1"/>
    <col min="24" max="24" width="10.42578125" bestFit="1" customWidth="1"/>
    <col min="25" max="25" width="13.28515625" bestFit="1" customWidth="1"/>
    <col min="28" max="28" width="10" bestFit="1" customWidth="1"/>
    <col min="29" max="29" width="16.85546875" bestFit="1" customWidth="1"/>
  </cols>
  <sheetData>
    <row r="1" spans="1:29" s="4" customFormat="1" x14ac:dyDescent="0.2">
      <c r="A1" s="28" t="s">
        <v>75</v>
      </c>
      <c r="B1" s="28" t="s">
        <v>65</v>
      </c>
      <c r="C1" s="28" t="s">
        <v>65</v>
      </c>
      <c r="D1" s="28" t="s">
        <v>65</v>
      </c>
      <c r="E1" s="28" t="s">
        <v>69</v>
      </c>
      <c r="F1" s="28" t="s">
        <v>69</v>
      </c>
      <c r="G1" s="28" t="s">
        <v>69</v>
      </c>
      <c r="H1" s="28" t="s">
        <v>109</v>
      </c>
      <c r="I1" s="28" t="s">
        <v>109</v>
      </c>
      <c r="J1" s="28" t="s">
        <v>109</v>
      </c>
      <c r="K1" s="28" t="s">
        <v>71</v>
      </c>
      <c r="L1" s="28" t="s">
        <v>71</v>
      </c>
      <c r="M1" s="28" t="s">
        <v>71</v>
      </c>
      <c r="N1" s="28" t="s">
        <v>110</v>
      </c>
      <c r="O1" s="28" t="s">
        <v>110</v>
      </c>
      <c r="P1" s="28" t="s">
        <v>110</v>
      </c>
      <c r="Q1" s="28" t="s">
        <v>73</v>
      </c>
      <c r="R1" s="28" t="s">
        <v>73</v>
      </c>
      <c r="S1" s="28" t="s">
        <v>73</v>
      </c>
      <c r="T1" s="28" t="s">
        <v>74</v>
      </c>
      <c r="U1" s="28" t="s">
        <v>74</v>
      </c>
      <c r="V1" s="28" t="s">
        <v>74</v>
      </c>
      <c r="W1" s="30" t="s">
        <v>112</v>
      </c>
      <c r="X1" s="28" t="s">
        <v>114</v>
      </c>
      <c r="Y1" s="30" t="s">
        <v>115</v>
      </c>
      <c r="Z1" s="28" t="s">
        <v>116</v>
      </c>
      <c r="AA1" s="28" t="s">
        <v>116</v>
      </c>
      <c r="AB1" s="28" t="s">
        <v>293</v>
      </c>
      <c r="AC1" s="28" t="s">
        <v>295</v>
      </c>
    </row>
    <row r="2" spans="1:29" s="4" customFormat="1" hidden="1" x14ac:dyDescent="0.2">
      <c r="A2" s="28" t="s">
        <v>246</v>
      </c>
      <c r="B2" s="29" t="s">
        <v>107</v>
      </c>
      <c r="C2" s="29" t="s">
        <v>108</v>
      </c>
      <c r="D2" s="28" t="s">
        <v>68</v>
      </c>
      <c r="E2" s="29" t="s">
        <v>107</v>
      </c>
      <c r="F2" s="29" t="s">
        <v>107</v>
      </c>
      <c r="G2" s="28" t="s">
        <v>68</v>
      </c>
      <c r="H2" s="29" t="s">
        <v>107</v>
      </c>
      <c r="I2" s="29" t="s">
        <v>107</v>
      </c>
      <c r="J2" s="28" t="s">
        <v>68</v>
      </c>
      <c r="K2" s="29" t="s">
        <v>107</v>
      </c>
      <c r="L2" s="29" t="s">
        <v>107</v>
      </c>
      <c r="M2" s="28" t="s">
        <v>68</v>
      </c>
      <c r="N2" s="29" t="s">
        <v>107</v>
      </c>
      <c r="O2" s="29" t="s">
        <v>107</v>
      </c>
      <c r="P2" s="28" t="s">
        <v>68</v>
      </c>
      <c r="Q2" s="29" t="s">
        <v>107</v>
      </c>
      <c r="R2" s="29" t="s">
        <v>107</v>
      </c>
      <c r="S2" s="28" t="s">
        <v>68</v>
      </c>
      <c r="T2" s="29" t="s">
        <v>107</v>
      </c>
      <c r="U2" s="29" t="s">
        <v>107</v>
      </c>
      <c r="V2" s="28" t="s">
        <v>68</v>
      </c>
      <c r="W2" s="30"/>
      <c r="X2" s="28" t="s">
        <v>113</v>
      </c>
      <c r="Y2" s="30" t="s">
        <v>113</v>
      </c>
      <c r="Z2" s="28" t="s">
        <v>117</v>
      </c>
      <c r="AA2" s="28" t="s">
        <v>117</v>
      </c>
      <c r="AB2" s="28"/>
      <c r="AC2" s="28"/>
    </row>
    <row r="3" spans="1:29" s="198" customFormat="1" x14ac:dyDescent="0.2">
      <c r="A3" s="189" t="s">
        <v>118</v>
      </c>
      <c r="B3" s="190" t="s">
        <v>251</v>
      </c>
      <c r="C3" s="191" t="s">
        <v>240</v>
      </c>
      <c r="D3" s="192">
        <v>15</v>
      </c>
      <c r="E3" s="193">
        <v>27</v>
      </c>
      <c r="F3" s="192">
        <v>70</v>
      </c>
      <c r="G3" s="192">
        <v>38.6</v>
      </c>
      <c r="H3" s="193">
        <v>10</v>
      </c>
      <c r="I3" s="194">
        <v>20</v>
      </c>
      <c r="J3" s="194">
        <v>50</v>
      </c>
      <c r="K3" s="193">
        <v>0</v>
      </c>
      <c r="L3" s="194">
        <v>260</v>
      </c>
      <c r="M3" s="194">
        <v>0</v>
      </c>
      <c r="N3" s="193">
        <v>0</v>
      </c>
      <c r="O3" s="194">
        <v>90</v>
      </c>
      <c r="P3" s="194">
        <v>0</v>
      </c>
      <c r="Q3" s="193">
        <v>15</v>
      </c>
      <c r="R3" s="194">
        <v>50</v>
      </c>
      <c r="S3" s="194">
        <v>20</v>
      </c>
      <c r="T3" s="193">
        <v>0.12</v>
      </c>
      <c r="U3" s="194">
        <v>6</v>
      </c>
      <c r="V3" s="194">
        <v>2</v>
      </c>
      <c r="W3" s="195" t="s">
        <v>111</v>
      </c>
      <c r="X3" s="196" t="s">
        <v>290</v>
      </c>
      <c r="Y3" s="196" t="s">
        <v>290</v>
      </c>
      <c r="Z3" s="197">
        <v>6</v>
      </c>
      <c r="AA3" s="195">
        <v>14</v>
      </c>
      <c r="AB3" s="197" t="s">
        <v>294</v>
      </c>
      <c r="AC3" s="197" t="s">
        <v>330</v>
      </c>
    </row>
    <row r="4" spans="1:29" s="247" customFormat="1" x14ac:dyDescent="0.2">
      <c r="A4" s="238" t="s">
        <v>119</v>
      </c>
      <c r="B4" s="239" t="s">
        <v>249</v>
      </c>
      <c r="C4" s="240" t="s">
        <v>240</v>
      </c>
      <c r="D4" s="241">
        <v>6.4</v>
      </c>
      <c r="E4" s="242">
        <v>9</v>
      </c>
      <c r="F4" s="243">
        <v>70</v>
      </c>
      <c r="G4" s="243">
        <v>12.9</v>
      </c>
      <c r="H4" s="242">
        <v>2</v>
      </c>
      <c r="I4" s="244">
        <v>20</v>
      </c>
      <c r="J4" s="244">
        <v>10</v>
      </c>
      <c r="K4" s="242">
        <v>0</v>
      </c>
      <c r="L4" s="244">
        <v>260</v>
      </c>
      <c r="M4" s="244">
        <v>0</v>
      </c>
      <c r="N4" s="242">
        <v>0</v>
      </c>
      <c r="O4" s="244">
        <v>90</v>
      </c>
      <c r="P4" s="244">
        <v>0</v>
      </c>
      <c r="Q4" s="242">
        <v>10</v>
      </c>
      <c r="R4" s="244">
        <v>50</v>
      </c>
      <c r="S4" s="244">
        <v>20</v>
      </c>
      <c r="T4" s="242">
        <v>0.3</v>
      </c>
      <c r="U4" s="244">
        <v>6</v>
      </c>
      <c r="V4" s="244">
        <v>5</v>
      </c>
      <c r="W4" s="245" t="s">
        <v>111</v>
      </c>
      <c r="X4" s="246" t="s">
        <v>290</v>
      </c>
      <c r="Y4" s="246" t="s">
        <v>290</v>
      </c>
      <c r="Z4" s="245">
        <v>6</v>
      </c>
      <c r="AA4" s="245">
        <v>14</v>
      </c>
      <c r="AB4" s="245" t="s">
        <v>294</v>
      </c>
      <c r="AC4" s="245" t="s">
        <v>330</v>
      </c>
    </row>
    <row r="5" spans="1:29" s="267" customFormat="1" x14ac:dyDescent="0.2">
      <c r="A5" s="259" t="s">
        <v>120</v>
      </c>
      <c r="B5" s="260" t="s">
        <v>239</v>
      </c>
      <c r="C5" s="261" t="s">
        <v>250</v>
      </c>
      <c r="D5" s="261">
        <v>33</v>
      </c>
      <c r="E5" s="262">
        <v>70</v>
      </c>
      <c r="F5" s="263">
        <v>70</v>
      </c>
      <c r="G5" s="263">
        <v>100</v>
      </c>
      <c r="H5" s="262">
        <v>25</v>
      </c>
      <c r="I5" s="264">
        <v>20</v>
      </c>
      <c r="J5" s="264">
        <v>125</v>
      </c>
      <c r="K5" s="262">
        <v>0</v>
      </c>
      <c r="L5" s="264">
        <v>260</v>
      </c>
      <c r="M5" s="264">
        <v>0</v>
      </c>
      <c r="N5" s="262">
        <v>0</v>
      </c>
      <c r="O5" s="264">
        <v>90</v>
      </c>
      <c r="P5" s="264">
        <v>0</v>
      </c>
      <c r="Q5" s="262">
        <v>6</v>
      </c>
      <c r="R5" s="264">
        <v>50</v>
      </c>
      <c r="S5" s="264">
        <v>12</v>
      </c>
      <c r="T5" s="262">
        <v>6.2E-2</v>
      </c>
      <c r="U5" s="264">
        <v>6</v>
      </c>
      <c r="V5" s="264">
        <v>1</v>
      </c>
      <c r="W5" s="265" t="s">
        <v>111</v>
      </c>
      <c r="X5" s="266" t="s">
        <v>290</v>
      </c>
      <c r="Y5" s="266" t="s">
        <v>290</v>
      </c>
      <c r="Z5" s="265">
        <v>6</v>
      </c>
      <c r="AA5" s="265">
        <v>14</v>
      </c>
      <c r="AB5" s="265" t="s">
        <v>294</v>
      </c>
      <c r="AC5" s="265" t="s">
        <v>330</v>
      </c>
    </row>
    <row r="6" spans="1:29" s="267" customFormat="1" x14ac:dyDescent="0.2">
      <c r="A6" s="259" t="s">
        <v>121</v>
      </c>
      <c r="B6" s="260" t="s">
        <v>239</v>
      </c>
      <c r="C6" s="261" t="s">
        <v>250</v>
      </c>
      <c r="D6" s="261">
        <v>33</v>
      </c>
      <c r="E6" s="262">
        <v>70</v>
      </c>
      <c r="F6" s="263">
        <v>70</v>
      </c>
      <c r="G6" s="263">
        <v>100</v>
      </c>
      <c r="H6" s="262">
        <v>25</v>
      </c>
      <c r="I6" s="264">
        <v>20</v>
      </c>
      <c r="J6" s="264">
        <v>125</v>
      </c>
      <c r="K6" s="262">
        <v>0</v>
      </c>
      <c r="L6" s="264">
        <v>260</v>
      </c>
      <c r="M6" s="264">
        <v>0</v>
      </c>
      <c r="N6" s="262">
        <v>0</v>
      </c>
      <c r="O6" s="264">
        <v>90</v>
      </c>
      <c r="P6" s="264">
        <v>0</v>
      </c>
      <c r="Q6" s="262">
        <v>6</v>
      </c>
      <c r="R6" s="264">
        <v>50</v>
      </c>
      <c r="S6" s="264">
        <v>12</v>
      </c>
      <c r="T6" s="262">
        <v>6.2E-2</v>
      </c>
      <c r="U6" s="264">
        <v>6</v>
      </c>
      <c r="V6" s="264">
        <v>1</v>
      </c>
      <c r="W6" s="265" t="s">
        <v>111</v>
      </c>
      <c r="X6" s="266" t="s">
        <v>290</v>
      </c>
      <c r="Y6" s="266" t="s">
        <v>290</v>
      </c>
      <c r="Z6" s="265">
        <v>6</v>
      </c>
      <c r="AA6" s="265">
        <v>14</v>
      </c>
      <c r="AB6" s="265" t="s">
        <v>294</v>
      </c>
      <c r="AC6" s="265" t="s">
        <v>330</v>
      </c>
    </row>
    <row r="7" spans="1:29" s="247" customFormat="1" x14ac:dyDescent="0.2">
      <c r="A7" s="238" t="s">
        <v>337</v>
      </c>
      <c r="B7" s="239" t="s">
        <v>249</v>
      </c>
      <c r="C7" s="240" t="s">
        <v>240</v>
      </c>
      <c r="D7" s="241">
        <v>6.4</v>
      </c>
      <c r="E7" s="242">
        <v>9</v>
      </c>
      <c r="F7" s="243">
        <v>70</v>
      </c>
      <c r="G7" s="243">
        <v>12.9</v>
      </c>
      <c r="H7" s="242">
        <v>2</v>
      </c>
      <c r="I7" s="244">
        <v>20</v>
      </c>
      <c r="J7" s="244">
        <v>10</v>
      </c>
      <c r="K7" s="242">
        <v>0</v>
      </c>
      <c r="L7" s="244">
        <v>260</v>
      </c>
      <c r="M7" s="244">
        <v>0</v>
      </c>
      <c r="N7" s="242">
        <v>0</v>
      </c>
      <c r="O7" s="244">
        <v>90</v>
      </c>
      <c r="P7" s="244">
        <v>0</v>
      </c>
      <c r="Q7" s="242">
        <v>10</v>
      </c>
      <c r="R7" s="244">
        <v>50</v>
      </c>
      <c r="S7" s="244">
        <v>20</v>
      </c>
      <c r="T7" s="242">
        <v>0.3</v>
      </c>
      <c r="U7" s="244">
        <v>6</v>
      </c>
      <c r="V7" s="244">
        <v>5</v>
      </c>
      <c r="W7" s="245" t="s">
        <v>111</v>
      </c>
      <c r="X7" s="246" t="s">
        <v>290</v>
      </c>
      <c r="Y7" s="246" t="s">
        <v>290</v>
      </c>
      <c r="Z7" s="245">
        <v>6</v>
      </c>
      <c r="AA7" s="245">
        <v>14</v>
      </c>
      <c r="AB7" s="245" t="s">
        <v>294</v>
      </c>
      <c r="AC7" s="245" t="s">
        <v>330</v>
      </c>
    </row>
    <row r="8" spans="1:29" s="209" customFormat="1" x14ac:dyDescent="0.2">
      <c r="A8" s="201" t="s">
        <v>338</v>
      </c>
      <c r="B8" s="202" t="s">
        <v>256</v>
      </c>
      <c r="C8" s="203" t="s">
        <v>240</v>
      </c>
      <c r="D8" s="237">
        <v>6.8</v>
      </c>
      <c r="E8" s="205">
        <v>5</v>
      </c>
      <c r="F8" s="204">
        <v>70</v>
      </c>
      <c r="G8" s="204">
        <v>7.1</v>
      </c>
      <c r="H8" s="205">
        <v>2</v>
      </c>
      <c r="I8" s="206">
        <v>20</v>
      </c>
      <c r="J8" s="206">
        <v>10</v>
      </c>
      <c r="K8" s="205">
        <v>0</v>
      </c>
      <c r="L8" s="206">
        <v>260</v>
      </c>
      <c r="M8" s="206">
        <v>0</v>
      </c>
      <c r="N8" s="205">
        <v>0</v>
      </c>
      <c r="O8" s="206">
        <v>90</v>
      </c>
      <c r="P8" s="206">
        <v>0</v>
      </c>
      <c r="Q8" s="205">
        <v>23</v>
      </c>
      <c r="R8" s="206">
        <v>50</v>
      </c>
      <c r="S8" s="206">
        <v>46</v>
      </c>
      <c r="T8" s="205">
        <v>0.15</v>
      </c>
      <c r="U8" s="206">
        <v>6</v>
      </c>
      <c r="V8" s="206">
        <v>2.5</v>
      </c>
      <c r="W8" s="207" t="s">
        <v>111</v>
      </c>
      <c r="X8" s="208" t="s">
        <v>290</v>
      </c>
      <c r="Y8" s="208" t="s">
        <v>290</v>
      </c>
      <c r="Z8" s="207">
        <v>6</v>
      </c>
      <c r="AA8" s="207">
        <v>14</v>
      </c>
      <c r="AB8" s="207" t="s">
        <v>294</v>
      </c>
      <c r="AC8" s="207" t="s">
        <v>330</v>
      </c>
    </row>
    <row r="9" spans="1:29" s="247" customFormat="1" x14ac:dyDescent="0.2">
      <c r="A9" s="238" t="s">
        <v>122</v>
      </c>
      <c r="B9" s="239" t="s">
        <v>249</v>
      </c>
      <c r="C9" s="240" t="s">
        <v>240</v>
      </c>
      <c r="D9" s="241">
        <v>6.4</v>
      </c>
      <c r="E9" s="242">
        <v>9</v>
      </c>
      <c r="F9" s="243">
        <v>70</v>
      </c>
      <c r="G9" s="243">
        <v>12.9</v>
      </c>
      <c r="H9" s="242">
        <v>2</v>
      </c>
      <c r="I9" s="244">
        <v>20</v>
      </c>
      <c r="J9" s="244">
        <v>10</v>
      </c>
      <c r="K9" s="242">
        <v>0</v>
      </c>
      <c r="L9" s="244">
        <v>260</v>
      </c>
      <c r="M9" s="244">
        <v>0</v>
      </c>
      <c r="N9" s="242">
        <v>0</v>
      </c>
      <c r="O9" s="244">
        <v>90</v>
      </c>
      <c r="P9" s="244">
        <v>0</v>
      </c>
      <c r="Q9" s="242">
        <v>10</v>
      </c>
      <c r="R9" s="244">
        <v>50</v>
      </c>
      <c r="S9" s="244">
        <v>20</v>
      </c>
      <c r="T9" s="242">
        <v>0.3</v>
      </c>
      <c r="U9" s="244">
        <v>6</v>
      </c>
      <c r="V9" s="244">
        <v>5</v>
      </c>
      <c r="W9" s="245" t="s">
        <v>111</v>
      </c>
      <c r="X9" s="246" t="s">
        <v>290</v>
      </c>
      <c r="Y9" s="246" t="s">
        <v>290</v>
      </c>
      <c r="Z9" s="245">
        <v>6</v>
      </c>
      <c r="AA9" s="245">
        <v>14</v>
      </c>
      <c r="AB9" s="245" t="s">
        <v>294</v>
      </c>
      <c r="AC9" s="245" t="s">
        <v>330</v>
      </c>
    </row>
    <row r="10" spans="1:29" s="247" customFormat="1" x14ac:dyDescent="0.2">
      <c r="A10" s="238" t="s">
        <v>126</v>
      </c>
      <c r="B10" s="239" t="s">
        <v>249</v>
      </c>
      <c r="C10" s="240" t="s">
        <v>240</v>
      </c>
      <c r="D10" s="241">
        <v>6.4</v>
      </c>
      <c r="E10" s="242">
        <v>9</v>
      </c>
      <c r="F10" s="243">
        <v>70</v>
      </c>
      <c r="G10" s="243">
        <v>12.9</v>
      </c>
      <c r="H10" s="242">
        <v>2</v>
      </c>
      <c r="I10" s="244">
        <v>20</v>
      </c>
      <c r="J10" s="244">
        <v>10</v>
      </c>
      <c r="K10" s="242">
        <v>0</v>
      </c>
      <c r="L10" s="244">
        <v>260</v>
      </c>
      <c r="M10" s="244">
        <v>0</v>
      </c>
      <c r="N10" s="242">
        <v>0</v>
      </c>
      <c r="O10" s="244">
        <v>90</v>
      </c>
      <c r="P10" s="244">
        <v>0</v>
      </c>
      <c r="Q10" s="242">
        <v>10</v>
      </c>
      <c r="R10" s="244">
        <v>50</v>
      </c>
      <c r="S10" s="244">
        <v>20</v>
      </c>
      <c r="T10" s="242">
        <v>0.3</v>
      </c>
      <c r="U10" s="244">
        <v>6</v>
      </c>
      <c r="V10" s="244">
        <v>5</v>
      </c>
      <c r="W10" s="245" t="s">
        <v>111</v>
      </c>
      <c r="X10" s="246" t="s">
        <v>290</v>
      </c>
      <c r="Y10" s="246" t="s">
        <v>290</v>
      </c>
      <c r="Z10" s="245">
        <v>6</v>
      </c>
      <c r="AA10" s="245">
        <v>14</v>
      </c>
      <c r="AB10" s="245" t="s">
        <v>294</v>
      </c>
      <c r="AC10" s="245" t="s">
        <v>330</v>
      </c>
    </row>
    <row r="11" spans="1:29" s="247" customFormat="1" x14ac:dyDescent="0.2">
      <c r="A11" s="238" t="s">
        <v>123</v>
      </c>
      <c r="B11" s="239" t="s">
        <v>249</v>
      </c>
      <c r="C11" s="240" t="s">
        <v>240</v>
      </c>
      <c r="D11" s="241">
        <v>6.4</v>
      </c>
      <c r="E11" s="242">
        <v>9</v>
      </c>
      <c r="F11" s="243">
        <v>70</v>
      </c>
      <c r="G11" s="243">
        <v>12.9</v>
      </c>
      <c r="H11" s="242">
        <v>2</v>
      </c>
      <c r="I11" s="244">
        <v>20</v>
      </c>
      <c r="J11" s="244">
        <v>10</v>
      </c>
      <c r="K11" s="242">
        <v>0</v>
      </c>
      <c r="L11" s="244">
        <v>260</v>
      </c>
      <c r="M11" s="244">
        <v>0</v>
      </c>
      <c r="N11" s="242">
        <v>0</v>
      </c>
      <c r="O11" s="244">
        <v>90</v>
      </c>
      <c r="P11" s="244">
        <v>0</v>
      </c>
      <c r="Q11" s="242">
        <v>10</v>
      </c>
      <c r="R11" s="244">
        <v>50</v>
      </c>
      <c r="S11" s="244">
        <v>20</v>
      </c>
      <c r="T11" s="242">
        <v>0.3</v>
      </c>
      <c r="U11" s="244">
        <v>6</v>
      </c>
      <c r="V11" s="244">
        <v>5</v>
      </c>
      <c r="W11" s="245" t="s">
        <v>111</v>
      </c>
      <c r="X11" s="246" t="s">
        <v>290</v>
      </c>
      <c r="Y11" s="246" t="s">
        <v>290</v>
      </c>
      <c r="Z11" s="245">
        <v>6</v>
      </c>
      <c r="AA11" s="245">
        <v>14</v>
      </c>
      <c r="AB11" s="245" t="s">
        <v>294</v>
      </c>
      <c r="AC11" s="245" t="s">
        <v>330</v>
      </c>
    </row>
    <row r="12" spans="1:29" s="247" customFormat="1" x14ac:dyDescent="0.2">
      <c r="A12" s="238" t="s">
        <v>124</v>
      </c>
      <c r="B12" s="239" t="s">
        <v>249</v>
      </c>
      <c r="C12" s="240" t="s">
        <v>240</v>
      </c>
      <c r="D12" s="241">
        <v>6.4</v>
      </c>
      <c r="E12" s="242">
        <v>9</v>
      </c>
      <c r="F12" s="243">
        <v>70</v>
      </c>
      <c r="G12" s="243">
        <v>12.9</v>
      </c>
      <c r="H12" s="242">
        <v>2</v>
      </c>
      <c r="I12" s="244">
        <v>20</v>
      </c>
      <c r="J12" s="244">
        <v>10</v>
      </c>
      <c r="K12" s="242">
        <v>0</v>
      </c>
      <c r="L12" s="244">
        <v>260</v>
      </c>
      <c r="M12" s="244">
        <v>0</v>
      </c>
      <c r="N12" s="242">
        <v>0</v>
      </c>
      <c r="O12" s="244">
        <v>90</v>
      </c>
      <c r="P12" s="244">
        <v>0</v>
      </c>
      <c r="Q12" s="242">
        <v>10</v>
      </c>
      <c r="R12" s="244">
        <v>50</v>
      </c>
      <c r="S12" s="244">
        <v>20</v>
      </c>
      <c r="T12" s="242">
        <v>0.3</v>
      </c>
      <c r="U12" s="244">
        <v>6</v>
      </c>
      <c r="V12" s="244">
        <v>5</v>
      </c>
      <c r="W12" s="245" t="s">
        <v>111</v>
      </c>
      <c r="X12" s="246" t="s">
        <v>290</v>
      </c>
      <c r="Y12" s="246" t="s">
        <v>290</v>
      </c>
      <c r="Z12" s="245">
        <v>6</v>
      </c>
      <c r="AA12" s="245">
        <v>14</v>
      </c>
      <c r="AB12" s="245" t="s">
        <v>294</v>
      </c>
      <c r="AC12" s="245" t="s">
        <v>330</v>
      </c>
    </row>
    <row r="13" spans="1:29" s="247" customFormat="1" x14ac:dyDescent="0.2">
      <c r="A13" s="238" t="s">
        <v>125</v>
      </c>
      <c r="B13" s="239" t="s">
        <v>249</v>
      </c>
      <c r="C13" s="240" t="s">
        <v>240</v>
      </c>
      <c r="D13" s="241">
        <v>6.4</v>
      </c>
      <c r="E13" s="242">
        <v>9</v>
      </c>
      <c r="F13" s="243">
        <v>70</v>
      </c>
      <c r="G13" s="243">
        <v>12.9</v>
      </c>
      <c r="H13" s="242">
        <v>2</v>
      </c>
      <c r="I13" s="244">
        <v>20</v>
      </c>
      <c r="J13" s="244">
        <v>10</v>
      </c>
      <c r="K13" s="242">
        <v>0</v>
      </c>
      <c r="L13" s="244">
        <v>260</v>
      </c>
      <c r="M13" s="244">
        <v>0</v>
      </c>
      <c r="N13" s="242">
        <v>0</v>
      </c>
      <c r="O13" s="244">
        <v>90</v>
      </c>
      <c r="P13" s="244">
        <v>0</v>
      </c>
      <c r="Q13" s="242">
        <v>10</v>
      </c>
      <c r="R13" s="244">
        <v>50</v>
      </c>
      <c r="S13" s="244">
        <v>20</v>
      </c>
      <c r="T13" s="242">
        <v>0.3</v>
      </c>
      <c r="U13" s="244">
        <v>6</v>
      </c>
      <c r="V13" s="244">
        <v>5</v>
      </c>
      <c r="W13" s="245" t="s">
        <v>111</v>
      </c>
      <c r="X13" s="246" t="s">
        <v>290</v>
      </c>
      <c r="Y13" s="246" t="s">
        <v>290</v>
      </c>
      <c r="Z13" s="245">
        <v>6</v>
      </c>
      <c r="AA13" s="245">
        <v>14</v>
      </c>
      <c r="AB13" s="245" t="s">
        <v>294</v>
      </c>
      <c r="AC13" s="245" t="s">
        <v>330</v>
      </c>
    </row>
    <row r="14" spans="1:29" s="247" customFormat="1" x14ac:dyDescent="0.2">
      <c r="A14" s="238" t="s">
        <v>127</v>
      </c>
      <c r="B14" s="239" t="s">
        <v>249</v>
      </c>
      <c r="C14" s="240" t="s">
        <v>240</v>
      </c>
      <c r="D14" s="241">
        <v>6.4</v>
      </c>
      <c r="E14" s="242">
        <v>9</v>
      </c>
      <c r="F14" s="243">
        <v>70</v>
      </c>
      <c r="G14" s="243">
        <v>12.9</v>
      </c>
      <c r="H14" s="242">
        <v>2</v>
      </c>
      <c r="I14" s="244">
        <v>20</v>
      </c>
      <c r="J14" s="244">
        <v>10</v>
      </c>
      <c r="K14" s="242">
        <v>0</v>
      </c>
      <c r="L14" s="244">
        <v>260</v>
      </c>
      <c r="M14" s="244">
        <v>0</v>
      </c>
      <c r="N14" s="242">
        <v>0</v>
      </c>
      <c r="O14" s="244">
        <v>90</v>
      </c>
      <c r="P14" s="244">
        <v>0</v>
      </c>
      <c r="Q14" s="242">
        <v>10</v>
      </c>
      <c r="R14" s="244">
        <v>50</v>
      </c>
      <c r="S14" s="244">
        <v>20</v>
      </c>
      <c r="T14" s="242">
        <v>0.3</v>
      </c>
      <c r="U14" s="244">
        <v>6</v>
      </c>
      <c r="V14" s="244">
        <v>5</v>
      </c>
      <c r="W14" s="245" t="s">
        <v>111</v>
      </c>
      <c r="X14" s="246" t="s">
        <v>290</v>
      </c>
      <c r="Y14" s="246" t="s">
        <v>290</v>
      </c>
      <c r="Z14" s="245">
        <v>6</v>
      </c>
      <c r="AA14" s="245">
        <v>14</v>
      </c>
      <c r="AB14" s="245" t="s">
        <v>294</v>
      </c>
      <c r="AC14" s="245" t="s">
        <v>330</v>
      </c>
    </row>
    <row r="15" spans="1:29" s="247" customFormat="1" x14ac:dyDescent="0.2">
      <c r="A15" s="238" t="s">
        <v>128</v>
      </c>
      <c r="B15" s="239" t="s">
        <v>249</v>
      </c>
      <c r="C15" s="240" t="s">
        <v>240</v>
      </c>
      <c r="D15" s="241">
        <v>6.4</v>
      </c>
      <c r="E15" s="242">
        <v>9</v>
      </c>
      <c r="F15" s="243">
        <v>70</v>
      </c>
      <c r="G15" s="243">
        <v>12.9</v>
      </c>
      <c r="H15" s="242">
        <v>2</v>
      </c>
      <c r="I15" s="244">
        <v>20</v>
      </c>
      <c r="J15" s="244">
        <v>10</v>
      </c>
      <c r="K15" s="242">
        <v>0</v>
      </c>
      <c r="L15" s="244">
        <v>260</v>
      </c>
      <c r="M15" s="244">
        <v>0</v>
      </c>
      <c r="N15" s="242">
        <v>0</v>
      </c>
      <c r="O15" s="244">
        <v>90</v>
      </c>
      <c r="P15" s="244">
        <v>0</v>
      </c>
      <c r="Q15" s="242">
        <v>10</v>
      </c>
      <c r="R15" s="244">
        <v>50</v>
      </c>
      <c r="S15" s="244">
        <v>20</v>
      </c>
      <c r="T15" s="242">
        <v>0.3</v>
      </c>
      <c r="U15" s="244">
        <v>6</v>
      </c>
      <c r="V15" s="244">
        <v>5</v>
      </c>
      <c r="W15" s="245" t="s">
        <v>111</v>
      </c>
      <c r="X15" s="246" t="s">
        <v>290</v>
      </c>
      <c r="Y15" s="246" t="s">
        <v>290</v>
      </c>
      <c r="Z15" s="245">
        <v>6</v>
      </c>
      <c r="AA15" s="245">
        <v>14</v>
      </c>
      <c r="AB15" s="245" t="s">
        <v>294</v>
      </c>
      <c r="AC15" s="245" t="s">
        <v>330</v>
      </c>
    </row>
    <row r="16" spans="1:29" s="198" customFormat="1" x14ac:dyDescent="0.2">
      <c r="A16" s="199" t="s">
        <v>129</v>
      </c>
      <c r="B16" s="200" t="s">
        <v>251</v>
      </c>
      <c r="C16" s="191" t="s">
        <v>240</v>
      </c>
      <c r="D16" s="192">
        <v>15</v>
      </c>
      <c r="E16" s="193">
        <v>27</v>
      </c>
      <c r="F16" s="192">
        <v>70</v>
      </c>
      <c r="G16" s="192">
        <v>38.6</v>
      </c>
      <c r="H16" s="193">
        <v>10</v>
      </c>
      <c r="I16" s="194">
        <v>20</v>
      </c>
      <c r="J16" s="194">
        <v>50</v>
      </c>
      <c r="K16" s="193">
        <v>0</v>
      </c>
      <c r="L16" s="194">
        <v>260</v>
      </c>
      <c r="M16" s="194">
        <v>0</v>
      </c>
      <c r="N16" s="193">
        <v>0</v>
      </c>
      <c r="O16" s="194">
        <v>90</v>
      </c>
      <c r="P16" s="194">
        <v>0</v>
      </c>
      <c r="Q16" s="193">
        <v>15</v>
      </c>
      <c r="R16" s="194">
        <v>50</v>
      </c>
      <c r="S16" s="194">
        <v>20</v>
      </c>
      <c r="T16" s="193">
        <v>0.12</v>
      </c>
      <c r="U16" s="194">
        <v>6</v>
      </c>
      <c r="V16" s="194">
        <v>2</v>
      </c>
      <c r="W16" s="197" t="s">
        <v>111</v>
      </c>
      <c r="X16" s="196" t="s">
        <v>290</v>
      </c>
      <c r="Y16" s="196" t="s">
        <v>290</v>
      </c>
      <c r="Z16" s="197">
        <v>6</v>
      </c>
      <c r="AA16" s="197">
        <v>14</v>
      </c>
      <c r="AB16" s="197" t="s">
        <v>294</v>
      </c>
      <c r="AC16" s="197" t="s">
        <v>330</v>
      </c>
    </row>
    <row r="17" spans="1:29" s="198" customFormat="1" x14ac:dyDescent="0.2">
      <c r="A17" s="199" t="s">
        <v>130</v>
      </c>
      <c r="B17" s="200" t="s">
        <v>251</v>
      </c>
      <c r="C17" s="191" t="s">
        <v>240</v>
      </c>
      <c r="D17" s="192">
        <v>15</v>
      </c>
      <c r="E17" s="193">
        <v>27</v>
      </c>
      <c r="F17" s="192">
        <v>70</v>
      </c>
      <c r="G17" s="192">
        <v>38.6</v>
      </c>
      <c r="H17" s="193">
        <v>10</v>
      </c>
      <c r="I17" s="194">
        <v>20</v>
      </c>
      <c r="J17" s="194">
        <v>50</v>
      </c>
      <c r="K17" s="193">
        <v>0</v>
      </c>
      <c r="L17" s="194">
        <v>260</v>
      </c>
      <c r="M17" s="194">
        <v>0</v>
      </c>
      <c r="N17" s="193">
        <v>0</v>
      </c>
      <c r="O17" s="194">
        <v>90</v>
      </c>
      <c r="P17" s="194">
        <v>0</v>
      </c>
      <c r="Q17" s="193">
        <v>15</v>
      </c>
      <c r="R17" s="194">
        <v>50</v>
      </c>
      <c r="S17" s="194">
        <v>20</v>
      </c>
      <c r="T17" s="193">
        <v>0.12</v>
      </c>
      <c r="U17" s="194">
        <v>6</v>
      </c>
      <c r="V17" s="194">
        <v>2</v>
      </c>
      <c r="W17" s="197" t="s">
        <v>111</v>
      </c>
      <c r="X17" s="196" t="s">
        <v>290</v>
      </c>
      <c r="Y17" s="196" t="s">
        <v>290</v>
      </c>
      <c r="Z17" s="197">
        <v>6</v>
      </c>
      <c r="AA17" s="197">
        <v>14</v>
      </c>
      <c r="AB17" s="197" t="s">
        <v>294</v>
      </c>
      <c r="AC17" s="197" t="s">
        <v>330</v>
      </c>
    </row>
    <row r="18" spans="1:29" s="258" customFormat="1" x14ac:dyDescent="0.2">
      <c r="A18" s="250" t="s">
        <v>131</v>
      </c>
      <c r="B18" s="251" t="s">
        <v>258</v>
      </c>
      <c r="C18" s="252" t="s">
        <v>240</v>
      </c>
      <c r="D18" s="253">
        <v>18.899999999999999</v>
      </c>
      <c r="E18" s="254">
        <v>33</v>
      </c>
      <c r="F18" s="253">
        <v>70</v>
      </c>
      <c r="G18" s="253">
        <v>47.1</v>
      </c>
      <c r="H18" s="254">
        <v>12</v>
      </c>
      <c r="I18" s="255">
        <v>20</v>
      </c>
      <c r="J18" s="255">
        <v>60</v>
      </c>
      <c r="K18" s="254">
        <v>0</v>
      </c>
      <c r="L18" s="255">
        <v>260</v>
      </c>
      <c r="M18" s="255">
        <v>0</v>
      </c>
      <c r="N18" s="254">
        <v>0</v>
      </c>
      <c r="O18" s="255">
        <v>90</v>
      </c>
      <c r="P18" s="255">
        <v>0</v>
      </c>
      <c r="Q18" s="254">
        <v>18</v>
      </c>
      <c r="R18" s="255">
        <v>50</v>
      </c>
      <c r="S18" s="255">
        <v>36</v>
      </c>
      <c r="T18" s="254">
        <v>0.24</v>
      </c>
      <c r="U18" s="255">
        <v>6</v>
      </c>
      <c r="V18" s="255">
        <v>4</v>
      </c>
      <c r="W18" s="256" t="s">
        <v>111</v>
      </c>
      <c r="X18" s="257" t="s">
        <v>290</v>
      </c>
      <c r="Y18" s="257" t="s">
        <v>290</v>
      </c>
      <c r="Z18" s="256">
        <v>6</v>
      </c>
      <c r="AA18" s="256">
        <v>14</v>
      </c>
      <c r="AB18" s="256" t="s">
        <v>294</v>
      </c>
      <c r="AC18" s="256" t="s">
        <v>330</v>
      </c>
    </row>
    <row r="19" spans="1:29" s="258" customFormat="1" x14ac:dyDescent="0.2">
      <c r="A19" s="250" t="s">
        <v>132</v>
      </c>
      <c r="B19" s="251" t="s">
        <v>258</v>
      </c>
      <c r="C19" s="252" t="s">
        <v>240</v>
      </c>
      <c r="D19" s="253">
        <v>18.899999999999999</v>
      </c>
      <c r="E19" s="254">
        <v>33</v>
      </c>
      <c r="F19" s="253">
        <v>70</v>
      </c>
      <c r="G19" s="253">
        <v>47.1</v>
      </c>
      <c r="H19" s="254">
        <v>12</v>
      </c>
      <c r="I19" s="255">
        <v>20</v>
      </c>
      <c r="J19" s="255">
        <v>60</v>
      </c>
      <c r="K19" s="254">
        <v>0</v>
      </c>
      <c r="L19" s="255">
        <v>260</v>
      </c>
      <c r="M19" s="255">
        <v>0</v>
      </c>
      <c r="N19" s="254">
        <v>0</v>
      </c>
      <c r="O19" s="255">
        <v>90</v>
      </c>
      <c r="P19" s="255">
        <v>0</v>
      </c>
      <c r="Q19" s="254">
        <v>18</v>
      </c>
      <c r="R19" s="255">
        <v>50</v>
      </c>
      <c r="S19" s="255">
        <v>36</v>
      </c>
      <c r="T19" s="254">
        <v>0.24</v>
      </c>
      <c r="U19" s="255">
        <v>6</v>
      </c>
      <c r="V19" s="255">
        <v>4</v>
      </c>
      <c r="W19" s="256" t="s">
        <v>111</v>
      </c>
      <c r="X19" s="257" t="s">
        <v>290</v>
      </c>
      <c r="Y19" s="257" t="s">
        <v>290</v>
      </c>
      <c r="Z19" s="256">
        <v>6</v>
      </c>
      <c r="AA19" s="256">
        <v>14</v>
      </c>
      <c r="AB19" s="256" t="s">
        <v>294</v>
      </c>
      <c r="AC19" s="256" t="s">
        <v>330</v>
      </c>
    </row>
    <row r="20" spans="1:29" s="267" customFormat="1" x14ac:dyDescent="0.2">
      <c r="A20" s="259" t="s">
        <v>43</v>
      </c>
      <c r="B20" s="260" t="s">
        <v>239</v>
      </c>
      <c r="C20" s="268" t="s">
        <v>240</v>
      </c>
      <c r="D20" s="261">
        <v>33</v>
      </c>
      <c r="E20" s="262">
        <v>70</v>
      </c>
      <c r="F20" s="263">
        <v>70</v>
      </c>
      <c r="G20" s="263">
        <v>100</v>
      </c>
      <c r="H20" s="262">
        <v>25</v>
      </c>
      <c r="I20" s="264">
        <v>20</v>
      </c>
      <c r="J20" s="264">
        <v>125</v>
      </c>
      <c r="K20" s="262">
        <v>0</v>
      </c>
      <c r="L20" s="264">
        <v>260</v>
      </c>
      <c r="M20" s="264">
        <v>0</v>
      </c>
      <c r="N20" s="262">
        <v>0</v>
      </c>
      <c r="O20" s="264">
        <v>90</v>
      </c>
      <c r="P20" s="264">
        <v>0</v>
      </c>
      <c r="Q20" s="262">
        <v>6</v>
      </c>
      <c r="R20" s="264">
        <v>50</v>
      </c>
      <c r="S20" s="264">
        <v>12</v>
      </c>
      <c r="T20" s="262">
        <v>6.2E-2</v>
      </c>
      <c r="U20" s="264">
        <v>6</v>
      </c>
      <c r="V20" s="264">
        <v>1</v>
      </c>
      <c r="W20" s="265" t="s">
        <v>111</v>
      </c>
      <c r="X20" s="266" t="s">
        <v>290</v>
      </c>
      <c r="Y20" s="266" t="s">
        <v>290</v>
      </c>
      <c r="Z20" s="265">
        <v>6</v>
      </c>
      <c r="AA20" s="265">
        <v>14</v>
      </c>
      <c r="AB20" s="265" t="s">
        <v>294</v>
      </c>
      <c r="AC20" s="265" t="s">
        <v>330</v>
      </c>
    </row>
    <row r="21" spans="1:29" s="267" customFormat="1" x14ac:dyDescent="0.2">
      <c r="A21" s="259" t="s">
        <v>133</v>
      </c>
      <c r="B21" s="260" t="s">
        <v>239</v>
      </c>
      <c r="C21" s="268" t="s">
        <v>240</v>
      </c>
      <c r="D21" s="261">
        <v>33</v>
      </c>
      <c r="E21" s="262">
        <v>70</v>
      </c>
      <c r="F21" s="263">
        <v>70</v>
      </c>
      <c r="G21" s="263">
        <v>100</v>
      </c>
      <c r="H21" s="262">
        <v>25</v>
      </c>
      <c r="I21" s="264">
        <v>20</v>
      </c>
      <c r="J21" s="264">
        <v>125</v>
      </c>
      <c r="K21" s="262">
        <v>0</v>
      </c>
      <c r="L21" s="264">
        <v>260</v>
      </c>
      <c r="M21" s="264">
        <v>0</v>
      </c>
      <c r="N21" s="262">
        <v>0</v>
      </c>
      <c r="O21" s="264">
        <v>90</v>
      </c>
      <c r="P21" s="264">
        <v>0</v>
      </c>
      <c r="Q21" s="262">
        <v>6</v>
      </c>
      <c r="R21" s="264">
        <v>50</v>
      </c>
      <c r="S21" s="264">
        <v>12</v>
      </c>
      <c r="T21" s="262">
        <v>6.2E-2</v>
      </c>
      <c r="U21" s="264">
        <v>6</v>
      </c>
      <c r="V21" s="264">
        <v>1</v>
      </c>
      <c r="W21" s="265" t="s">
        <v>111</v>
      </c>
      <c r="X21" s="266" t="s">
        <v>290</v>
      </c>
      <c r="Y21" s="266" t="s">
        <v>290</v>
      </c>
      <c r="Z21" s="265">
        <v>6</v>
      </c>
      <c r="AA21" s="265">
        <v>14</v>
      </c>
      <c r="AB21" s="265" t="s">
        <v>294</v>
      </c>
      <c r="AC21" s="265" t="s">
        <v>330</v>
      </c>
    </row>
    <row r="22" spans="1:29" s="236" customFormat="1" x14ac:dyDescent="0.2">
      <c r="A22" s="227" t="s">
        <v>134</v>
      </c>
      <c r="B22" s="228" t="s">
        <v>255</v>
      </c>
      <c r="C22" s="229" t="s">
        <v>240</v>
      </c>
      <c r="D22" s="230">
        <v>10.6</v>
      </c>
      <c r="E22" s="231">
        <v>13</v>
      </c>
      <c r="F22" s="232">
        <v>70</v>
      </c>
      <c r="G22" s="232">
        <v>18.600000000000001</v>
      </c>
      <c r="H22" s="231">
        <v>4</v>
      </c>
      <c r="I22" s="233">
        <v>20</v>
      </c>
      <c r="J22" s="233">
        <v>20</v>
      </c>
      <c r="K22" s="231">
        <v>0</v>
      </c>
      <c r="L22" s="233">
        <v>260</v>
      </c>
      <c r="M22" s="233">
        <v>0</v>
      </c>
      <c r="N22" s="231">
        <v>0</v>
      </c>
      <c r="O22" s="233">
        <v>90</v>
      </c>
      <c r="P22" s="233">
        <v>0</v>
      </c>
      <c r="Q22" s="231">
        <v>23</v>
      </c>
      <c r="R22" s="233">
        <v>50</v>
      </c>
      <c r="S22" s="233">
        <v>46</v>
      </c>
      <c r="T22" s="231">
        <v>0.33</v>
      </c>
      <c r="U22" s="233">
        <v>6</v>
      </c>
      <c r="V22" s="233">
        <v>5.5</v>
      </c>
      <c r="W22" s="234" t="s">
        <v>111</v>
      </c>
      <c r="X22" s="235" t="s">
        <v>291</v>
      </c>
      <c r="Y22" s="235" t="s">
        <v>291</v>
      </c>
      <c r="Z22" s="234">
        <v>6</v>
      </c>
      <c r="AA22" s="234">
        <v>14</v>
      </c>
      <c r="AB22" s="234" t="s">
        <v>294</v>
      </c>
      <c r="AC22" s="234" t="s">
        <v>330</v>
      </c>
    </row>
    <row r="23" spans="1:29" s="236" customFormat="1" x14ac:dyDescent="0.2">
      <c r="A23" s="227" t="s">
        <v>135</v>
      </c>
      <c r="B23" s="228" t="s">
        <v>255</v>
      </c>
      <c r="C23" s="229" t="s">
        <v>240</v>
      </c>
      <c r="D23" s="230">
        <v>10.6</v>
      </c>
      <c r="E23" s="231">
        <v>13</v>
      </c>
      <c r="F23" s="232">
        <v>70</v>
      </c>
      <c r="G23" s="232">
        <v>18.600000000000001</v>
      </c>
      <c r="H23" s="231">
        <v>4</v>
      </c>
      <c r="I23" s="233">
        <v>20</v>
      </c>
      <c r="J23" s="233">
        <v>20</v>
      </c>
      <c r="K23" s="231">
        <v>0</v>
      </c>
      <c r="L23" s="233">
        <v>260</v>
      </c>
      <c r="M23" s="233">
        <v>0</v>
      </c>
      <c r="N23" s="231">
        <v>0</v>
      </c>
      <c r="O23" s="233">
        <v>90</v>
      </c>
      <c r="P23" s="233">
        <v>0</v>
      </c>
      <c r="Q23" s="231">
        <v>23</v>
      </c>
      <c r="R23" s="233">
        <v>50</v>
      </c>
      <c r="S23" s="233">
        <v>46</v>
      </c>
      <c r="T23" s="231">
        <v>0.33</v>
      </c>
      <c r="U23" s="233">
        <v>6</v>
      </c>
      <c r="V23" s="233">
        <v>5.5</v>
      </c>
      <c r="W23" s="234" t="s">
        <v>111</v>
      </c>
      <c r="X23" s="235" t="s">
        <v>291</v>
      </c>
      <c r="Y23" s="235" t="s">
        <v>291</v>
      </c>
      <c r="Z23" s="234">
        <v>6</v>
      </c>
      <c r="AA23" s="234">
        <v>14</v>
      </c>
      <c r="AB23" s="234" t="s">
        <v>294</v>
      </c>
      <c r="AC23" s="234" t="s">
        <v>330</v>
      </c>
    </row>
    <row r="24" spans="1:29" s="258" customFormat="1" x14ac:dyDescent="0.2">
      <c r="A24" s="250" t="s">
        <v>136</v>
      </c>
      <c r="B24" s="251" t="s">
        <v>258</v>
      </c>
      <c r="C24" s="252" t="s">
        <v>240</v>
      </c>
      <c r="D24" s="253">
        <v>18.899999999999999</v>
      </c>
      <c r="E24" s="254">
        <v>33</v>
      </c>
      <c r="F24" s="253">
        <v>70</v>
      </c>
      <c r="G24" s="253">
        <v>47.1</v>
      </c>
      <c r="H24" s="254">
        <v>12</v>
      </c>
      <c r="I24" s="255">
        <v>20</v>
      </c>
      <c r="J24" s="255">
        <v>60</v>
      </c>
      <c r="K24" s="254">
        <v>0</v>
      </c>
      <c r="L24" s="255">
        <v>260</v>
      </c>
      <c r="M24" s="255">
        <v>0</v>
      </c>
      <c r="N24" s="254">
        <v>0</v>
      </c>
      <c r="O24" s="255">
        <v>90</v>
      </c>
      <c r="P24" s="255">
        <v>0</v>
      </c>
      <c r="Q24" s="254">
        <v>18</v>
      </c>
      <c r="R24" s="255">
        <v>50</v>
      </c>
      <c r="S24" s="255">
        <v>36</v>
      </c>
      <c r="T24" s="254">
        <v>0.24</v>
      </c>
      <c r="U24" s="255">
        <v>6</v>
      </c>
      <c r="V24" s="255">
        <v>4</v>
      </c>
      <c r="W24" s="256" t="s">
        <v>111</v>
      </c>
      <c r="X24" s="257" t="s">
        <v>290</v>
      </c>
      <c r="Y24" s="257" t="s">
        <v>290</v>
      </c>
      <c r="Z24" s="256">
        <v>6</v>
      </c>
      <c r="AA24" s="256">
        <v>14</v>
      </c>
      <c r="AB24" s="256" t="s">
        <v>294</v>
      </c>
      <c r="AC24" s="256" t="s">
        <v>330</v>
      </c>
    </row>
    <row r="25" spans="1:29" s="186" customFormat="1" x14ac:dyDescent="0.2">
      <c r="A25" s="187" t="s">
        <v>137</v>
      </c>
      <c r="B25" s="188" t="s">
        <v>254</v>
      </c>
      <c r="C25" s="180" t="s">
        <v>240</v>
      </c>
      <c r="D25" s="181">
        <v>11.7</v>
      </c>
      <c r="E25" s="182">
        <v>15</v>
      </c>
      <c r="F25" s="181">
        <v>70</v>
      </c>
      <c r="G25" s="181">
        <v>21.4</v>
      </c>
      <c r="H25" s="182">
        <v>5</v>
      </c>
      <c r="I25" s="183">
        <v>20</v>
      </c>
      <c r="J25" s="183">
        <v>25</v>
      </c>
      <c r="K25" s="182">
        <v>1</v>
      </c>
      <c r="L25" s="183">
        <v>260</v>
      </c>
      <c r="M25" s="183">
        <v>0.4</v>
      </c>
      <c r="N25" s="182">
        <v>0</v>
      </c>
      <c r="O25" s="183">
        <v>90</v>
      </c>
      <c r="P25" s="183">
        <v>0</v>
      </c>
      <c r="Q25" s="182">
        <v>22</v>
      </c>
      <c r="R25" s="183">
        <v>50</v>
      </c>
      <c r="S25" s="183">
        <v>44</v>
      </c>
      <c r="T25" s="182">
        <v>0.48</v>
      </c>
      <c r="U25" s="183">
        <v>6</v>
      </c>
      <c r="V25" s="183">
        <v>7.9</v>
      </c>
      <c r="W25" s="185" t="s">
        <v>111</v>
      </c>
      <c r="X25" s="184" t="s">
        <v>290</v>
      </c>
      <c r="Y25" s="184" t="s">
        <v>290</v>
      </c>
      <c r="Z25" s="185">
        <v>6</v>
      </c>
      <c r="AA25" s="185">
        <v>14</v>
      </c>
      <c r="AB25" s="185" t="s">
        <v>294</v>
      </c>
      <c r="AC25" s="185" t="s">
        <v>330</v>
      </c>
    </row>
    <row r="26" spans="1:29" s="226" customFormat="1" hidden="1" x14ac:dyDescent="0.2">
      <c r="A26" s="217" t="s">
        <v>140</v>
      </c>
      <c r="B26" s="218" t="s">
        <v>252</v>
      </c>
      <c r="C26" s="219" t="s">
        <v>240</v>
      </c>
      <c r="D26" s="220">
        <v>5.9</v>
      </c>
      <c r="E26" s="221">
        <v>4</v>
      </c>
      <c r="F26" s="220">
        <v>70</v>
      </c>
      <c r="G26" s="220">
        <v>5.7</v>
      </c>
      <c r="H26" s="221">
        <v>1</v>
      </c>
      <c r="I26" s="222">
        <v>20</v>
      </c>
      <c r="J26" s="222">
        <v>5</v>
      </c>
      <c r="K26" s="221">
        <v>1</v>
      </c>
      <c r="L26" s="222">
        <v>260</v>
      </c>
      <c r="M26" s="222">
        <v>0.4</v>
      </c>
      <c r="N26" s="221">
        <v>0</v>
      </c>
      <c r="O26" s="222">
        <v>90</v>
      </c>
      <c r="P26" s="222">
        <v>0</v>
      </c>
      <c r="Q26" s="221">
        <v>17</v>
      </c>
      <c r="R26" s="222">
        <v>50</v>
      </c>
      <c r="S26" s="222">
        <v>34</v>
      </c>
      <c r="T26" s="221">
        <v>0.14000000000000001</v>
      </c>
      <c r="U26" s="222">
        <v>6</v>
      </c>
      <c r="V26" s="222">
        <v>2.2999999999999998</v>
      </c>
      <c r="W26" s="223" t="s">
        <v>106</v>
      </c>
      <c r="X26" s="224" t="s">
        <v>291</v>
      </c>
      <c r="Y26" s="224" t="s">
        <v>291</v>
      </c>
      <c r="Z26" s="225">
        <v>3</v>
      </c>
      <c r="AA26" s="223">
        <v>14</v>
      </c>
      <c r="AB26" s="223" t="s">
        <v>294</v>
      </c>
      <c r="AC26" s="223" t="s">
        <v>330</v>
      </c>
    </row>
    <row r="27" spans="1:29" s="226" customFormat="1" hidden="1" x14ac:dyDescent="0.2">
      <c r="A27" s="217" t="s">
        <v>139</v>
      </c>
      <c r="B27" s="218" t="s">
        <v>252</v>
      </c>
      <c r="C27" s="219" t="s">
        <v>240</v>
      </c>
      <c r="D27" s="220">
        <v>5.9</v>
      </c>
      <c r="E27" s="221">
        <v>4</v>
      </c>
      <c r="F27" s="220">
        <v>70</v>
      </c>
      <c r="G27" s="220">
        <v>5.7</v>
      </c>
      <c r="H27" s="221">
        <v>1</v>
      </c>
      <c r="I27" s="222">
        <v>20</v>
      </c>
      <c r="J27" s="222">
        <v>5</v>
      </c>
      <c r="K27" s="221">
        <v>1</v>
      </c>
      <c r="L27" s="222">
        <v>260</v>
      </c>
      <c r="M27" s="222">
        <v>0.4</v>
      </c>
      <c r="N27" s="221">
        <v>0</v>
      </c>
      <c r="O27" s="222">
        <v>90</v>
      </c>
      <c r="P27" s="222">
        <v>0</v>
      </c>
      <c r="Q27" s="221">
        <v>17</v>
      </c>
      <c r="R27" s="222">
        <v>50</v>
      </c>
      <c r="S27" s="222">
        <v>34</v>
      </c>
      <c r="T27" s="221">
        <v>0.14000000000000001</v>
      </c>
      <c r="U27" s="222">
        <v>6</v>
      </c>
      <c r="V27" s="222">
        <v>2.2999999999999998</v>
      </c>
      <c r="W27" s="223" t="s">
        <v>106</v>
      </c>
      <c r="X27" s="224" t="s">
        <v>291</v>
      </c>
      <c r="Y27" s="224" t="s">
        <v>291</v>
      </c>
      <c r="Z27" s="225">
        <v>3</v>
      </c>
      <c r="AA27" s="223">
        <v>14</v>
      </c>
      <c r="AB27" s="223" t="s">
        <v>294</v>
      </c>
      <c r="AC27" s="223" t="s">
        <v>330</v>
      </c>
    </row>
    <row r="28" spans="1:29" s="216" customFormat="1" hidden="1" x14ac:dyDescent="0.2">
      <c r="A28" s="210" t="s">
        <v>138</v>
      </c>
      <c r="B28" s="211" t="s">
        <v>253</v>
      </c>
      <c r="C28" s="212" t="s">
        <v>240</v>
      </c>
      <c r="D28" s="213">
        <v>5</v>
      </c>
      <c r="E28" s="211">
        <v>3</v>
      </c>
      <c r="F28" s="213">
        <v>70</v>
      </c>
      <c r="G28" s="213">
        <v>5.7</v>
      </c>
      <c r="H28" s="211">
        <v>1</v>
      </c>
      <c r="I28" s="212">
        <v>20</v>
      </c>
      <c r="J28" s="212">
        <v>5</v>
      </c>
      <c r="K28" s="211">
        <v>0</v>
      </c>
      <c r="L28" s="212">
        <v>260</v>
      </c>
      <c r="M28" s="212">
        <v>0</v>
      </c>
      <c r="N28" s="211">
        <v>0</v>
      </c>
      <c r="O28" s="212">
        <v>90</v>
      </c>
      <c r="P28" s="212">
        <v>0</v>
      </c>
      <c r="Q28" s="211">
        <v>16</v>
      </c>
      <c r="R28" s="212">
        <v>50</v>
      </c>
      <c r="S28" s="212">
        <v>32</v>
      </c>
      <c r="T28" s="211">
        <v>0.32</v>
      </c>
      <c r="U28" s="212">
        <v>6</v>
      </c>
      <c r="V28" s="212">
        <v>5.3</v>
      </c>
      <c r="W28" s="214" t="s">
        <v>106</v>
      </c>
      <c r="X28" s="215" t="s">
        <v>291</v>
      </c>
      <c r="Y28" s="215" t="s">
        <v>291</v>
      </c>
      <c r="Z28" s="214">
        <v>3</v>
      </c>
      <c r="AA28" s="214">
        <v>14</v>
      </c>
      <c r="AB28" s="214" t="s">
        <v>294</v>
      </c>
      <c r="AC28" s="214" t="s">
        <v>330</v>
      </c>
    </row>
    <row r="29" spans="1:29" s="226" customFormat="1" hidden="1" x14ac:dyDescent="0.2">
      <c r="A29" s="217" t="s">
        <v>141</v>
      </c>
      <c r="B29" s="218" t="s">
        <v>252</v>
      </c>
      <c r="C29" s="219" t="s">
        <v>240</v>
      </c>
      <c r="D29" s="220">
        <v>5.9</v>
      </c>
      <c r="E29" s="221">
        <v>4</v>
      </c>
      <c r="F29" s="220">
        <v>70</v>
      </c>
      <c r="G29" s="220">
        <v>5.7</v>
      </c>
      <c r="H29" s="221">
        <v>1</v>
      </c>
      <c r="I29" s="222">
        <v>20</v>
      </c>
      <c r="J29" s="222">
        <v>5</v>
      </c>
      <c r="K29" s="221">
        <v>1</v>
      </c>
      <c r="L29" s="222">
        <v>260</v>
      </c>
      <c r="M29" s="222">
        <v>0.4</v>
      </c>
      <c r="N29" s="221">
        <v>0</v>
      </c>
      <c r="O29" s="222">
        <v>90</v>
      </c>
      <c r="P29" s="222">
        <v>0</v>
      </c>
      <c r="Q29" s="221">
        <v>17</v>
      </c>
      <c r="R29" s="222">
        <v>50</v>
      </c>
      <c r="S29" s="222">
        <v>34</v>
      </c>
      <c r="T29" s="221">
        <v>0.14000000000000001</v>
      </c>
      <c r="U29" s="222">
        <v>6</v>
      </c>
      <c r="V29" s="222">
        <v>2.2999999999999998</v>
      </c>
      <c r="W29" s="223" t="s">
        <v>106</v>
      </c>
      <c r="X29" s="224" t="s">
        <v>291</v>
      </c>
      <c r="Y29" s="224" t="s">
        <v>291</v>
      </c>
      <c r="Z29" s="225">
        <v>3</v>
      </c>
      <c r="AA29" s="223">
        <v>14</v>
      </c>
      <c r="AB29" s="223" t="s">
        <v>294</v>
      </c>
      <c r="AC29" s="223" t="s">
        <v>330</v>
      </c>
    </row>
    <row r="30" spans="1:29" s="226" customFormat="1" hidden="1" x14ac:dyDescent="0.2">
      <c r="A30" s="217" t="s">
        <v>142</v>
      </c>
      <c r="B30" s="218" t="s">
        <v>252</v>
      </c>
      <c r="C30" s="219" t="s">
        <v>240</v>
      </c>
      <c r="D30" s="220">
        <v>5.9</v>
      </c>
      <c r="E30" s="221">
        <v>4</v>
      </c>
      <c r="F30" s="220">
        <v>70</v>
      </c>
      <c r="G30" s="220">
        <v>5.7</v>
      </c>
      <c r="H30" s="221">
        <v>1</v>
      </c>
      <c r="I30" s="222">
        <v>20</v>
      </c>
      <c r="J30" s="222">
        <v>5</v>
      </c>
      <c r="K30" s="221">
        <v>1</v>
      </c>
      <c r="L30" s="222">
        <v>260</v>
      </c>
      <c r="M30" s="222">
        <v>0.4</v>
      </c>
      <c r="N30" s="221">
        <v>0</v>
      </c>
      <c r="O30" s="222">
        <v>90</v>
      </c>
      <c r="P30" s="222">
        <v>0</v>
      </c>
      <c r="Q30" s="221">
        <v>17</v>
      </c>
      <c r="R30" s="222">
        <v>50</v>
      </c>
      <c r="S30" s="222">
        <v>34</v>
      </c>
      <c r="T30" s="221">
        <v>0.14000000000000001</v>
      </c>
      <c r="U30" s="222">
        <v>6</v>
      </c>
      <c r="V30" s="222">
        <v>2.2999999999999998</v>
      </c>
      <c r="W30" s="223" t="s">
        <v>106</v>
      </c>
      <c r="X30" s="224" t="s">
        <v>291</v>
      </c>
      <c r="Y30" s="224" t="s">
        <v>291</v>
      </c>
      <c r="Z30" s="225">
        <v>3</v>
      </c>
      <c r="AA30" s="223">
        <v>14</v>
      </c>
      <c r="AB30" s="223" t="s">
        <v>294</v>
      </c>
      <c r="AC30" s="223" t="s">
        <v>330</v>
      </c>
    </row>
    <row r="31" spans="1:29" s="247" customFormat="1" hidden="1" x14ac:dyDescent="0.2">
      <c r="A31" s="238" t="s">
        <v>143</v>
      </c>
      <c r="B31" s="239" t="s">
        <v>249</v>
      </c>
      <c r="C31" s="240" t="s">
        <v>240</v>
      </c>
      <c r="D31" s="241">
        <v>6.4</v>
      </c>
      <c r="E31" s="242">
        <v>9</v>
      </c>
      <c r="F31" s="243">
        <v>70</v>
      </c>
      <c r="G31" s="243">
        <v>12.9</v>
      </c>
      <c r="H31" s="242">
        <v>2</v>
      </c>
      <c r="I31" s="244">
        <v>20</v>
      </c>
      <c r="J31" s="244">
        <v>10</v>
      </c>
      <c r="K31" s="242">
        <v>0</v>
      </c>
      <c r="L31" s="244">
        <v>260</v>
      </c>
      <c r="M31" s="244">
        <v>0</v>
      </c>
      <c r="N31" s="242">
        <v>0</v>
      </c>
      <c r="O31" s="244">
        <v>90</v>
      </c>
      <c r="P31" s="244">
        <v>0</v>
      </c>
      <c r="Q31" s="242">
        <v>10</v>
      </c>
      <c r="R31" s="244">
        <v>50</v>
      </c>
      <c r="S31" s="244">
        <v>20</v>
      </c>
      <c r="T31" s="242">
        <v>0.3</v>
      </c>
      <c r="U31" s="244">
        <v>6</v>
      </c>
      <c r="V31" s="244">
        <v>5</v>
      </c>
      <c r="W31" s="245" t="s">
        <v>106</v>
      </c>
      <c r="X31" s="246" t="s">
        <v>291</v>
      </c>
      <c r="Y31" s="246" t="s">
        <v>291</v>
      </c>
      <c r="Z31" s="248">
        <v>3</v>
      </c>
      <c r="AA31" s="245">
        <v>14</v>
      </c>
      <c r="AB31" s="245" t="s">
        <v>294</v>
      </c>
      <c r="AC31" s="245" t="s">
        <v>330</v>
      </c>
    </row>
    <row r="32" spans="1:29" s="226" customFormat="1" hidden="1" x14ac:dyDescent="0.2">
      <c r="A32" s="217" t="s">
        <v>144</v>
      </c>
      <c r="B32" s="218" t="s">
        <v>252</v>
      </c>
      <c r="C32" s="219" t="s">
        <v>240</v>
      </c>
      <c r="D32" s="220">
        <v>5.9</v>
      </c>
      <c r="E32" s="221">
        <v>4</v>
      </c>
      <c r="F32" s="220">
        <v>70</v>
      </c>
      <c r="G32" s="220">
        <v>5.7</v>
      </c>
      <c r="H32" s="221">
        <v>1</v>
      </c>
      <c r="I32" s="222">
        <v>20</v>
      </c>
      <c r="J32" s="222">
        <v>5</v>
      </c>
      <c r="K32" s="221">
        <v>1</v>
      </c>
      <c r="L32" s="222">
        <v>260</v>
      </c>
      <c r="M32" s="222">
        <v>0.4</v>
      </c>
      <c r="N32" s="221">
        <v>0</v>
      </c>
      <c r="O32" s="222">
        <v>90</v>
      </c>
      <c r="P32" s="222">
        <v>0</v>
      </c>
      <c r="Q32" s="221">
        <v>17</v>
      </c>
      <c r="R32" s="222">
        <v>50</v>
      </c>
      <c r="S32" s="222">
        <v>34</v>
      </c>
      <c r="T32" s="221">
        <v>0.14000000000000001</v>
      </c>
      <c r="U32" s="222">
        <v>6</v>
      </c>
      <c r="V32" s="222">
        <v>2.2999999999999998</v>
      </c>
      <c r="W32" s="223" t="s">
        <v>106</v>
      </c>
      <c r="X32" s="224" t="s">
        <v>291</v>
      </c>
      <c r="Y32" s="224" t="s">
        <v>291</v>
      </c>
      <c r="Z32" s="225">
        <v>3</v>
      </c>
      <c r="AA32" s="223">
        <v>14</v>
      </c>
      <c r="AB32" s="223" t="s">
        <v>294</v>
      </c>
      <c r="AC32" s="223" t="s">
        <v>330</v>
      </c>
    </row>
    <row r="33" spans="1:29" s="279" customFormat="1" hidden="1" x14ac:dyDescent="0.2">
      <c r="A33" s="270" t="s">
        <v>145</v>
      </c>
      <c r="B33" s="271" t="s">
        <v>269</v>
      </c>
      <c r="C33" s="272" t="s">
        <v>240</v>
      </c>
      <c r="D33" s="273">
        <v>33.200000000000003</v>
      </c>
      <c r="E33" s="274">
        <v>71</v>
      </c>
      <c r="F33" s="273">
        <v>70</v>
      </c>
      <c r="G33" s="273">
        <v>101</v>
      </c>
      <c r="H33" s="274">
        <v>25</v>
      </c>
      <c r="I33" s="275">
        <v>20</v>
      </c>
      <c r="J33" s="273">
        <v>125</v>
      </c>
      <c r="K33" s="274">
        <v>0</v>
      </c>
      <c r="L33" s="275">
        <v>260</v>
      </c>
      <c r="M33" s="273">
        <v>0</v>
      </c>
      <c r="N33" s="274">
        <v>0</v>
      </c>
      <c r="O33" s="275">
        <v>90</v>
      </c>
      <c r="P33" s="273">
        <v>0</v>
      </c>
      <c r="Q33" s="274">
        <v>6</v>
      </c>
      <c r="R33" s="275">
        <v>50</v>
      </c>
      <c r="S33" s="273">
        <v>12</v>
      </c>
      <c r="T33" s="274">
        <v>0.56999999999999995</v>
      </c>
      <c r="U33" s="275">
        <v>6</v>
      </c>
      <c r="V33" s="273">
        <v>9.5</v>
      </c>
      <c r="W33" s="276" t="s">
        <v>106</v>
      </c>
      <c r="X33" s="277" t="s">
        <v>291</v>
      </c>
      <c r="Y33" s="277" t="s">
        <v>291</v>
      </c>
      <c r="Z33" s="278">
        <v>3</v>
      </c>
      <c r="AA33" s="276">
        <v>14</v>
      </c>
      <c r="AB33" s="276" t="s">
        <v>294</v>
      </c>
      <c r="AC33" s="276" t="s">
        <v>330</v>
      </c>
    </row>
    <row r="34" spans="1:29" s="226" customFormat="1" hidden="1" x14ac:dyDescent="0.2">
      <c r="A34" s="217" t="s">
        <v>146</v>
      </c>
      <c r="B34" s="218" t="s">
        <v>252</v>
      </c>
      <c r="C34" s="219" t="s">
        <v>240</v>
      </c>
      <c r="D34" s="220">
        <v>5.9</v>
      </c>
      <c r="E34" s="221">
        <v>4</v>
      </c>
      <c r="F34" s="220">
        <v>70</v>
      </c>
      <c r="G34" s="220">
        <v>5.7</v>
      </c>
      <c r="H34" s="221">
        <v>1</v>
      </c>
      <c r="I34" s="222">
        <v>20</v>
      </c>
      <c r="J34" s="222">
        <v>5</v>
      </c>
      <c r="K34" s="221">
        <v>1</v>
      </c>
      <c r="L34" s="222">
        <v>260</v>
      </c>
      <c r="M34" s="222">
        <v>0.4</v>
      </c>
      <c r="N34" s="221">
        <v>0</v>
      </c>
      <c r="O34" s="222">
        <v>90</v>
      </c>
      <c r="P34" s="222">
        <v>0</v>
      </c>
      <c r="Q34" s="221">
        <v>17</v>
      </c>
      <c r="R34" s="222">
        <v>50</v>
      </c>
      <c r="S34" s="222">
        <v>34</v>
      </c>
      <c r="T34" s="221">
        <v>0.14000000000000001</v>
      </c>
      <c r="U34" s="222">
        <v>6</v>
      </c>
      <c r="V34" s="222">
        <v>2.2999999999999998</v>
      </c>
      <c r="W34" s="223" t="s">
        <v>106</v>
      </c>
      <c r="X34" s="224" t="s">
        <v>291</v>
      </c>
      <c r="Y34" s="224" t="s">
        <v>291</v>
      </c>
      <c r="Z34" s="225">
        <v>3</v>
      </c>
      <c r="AA34" s="223">
        <v>14</v>
      </c>
      <c r="AB34" s="223" t="s">
        <v>294</v>
      </c>
      <c r="AC34" s="223" t="s">
        <v>330</v>
      </c>
    </row>
    <row r="35" spans="1:29" s="209" customFormat="1" x14ac:dyDescent="0.2">
      <c r="A35" s="249" t="s">
        <v>257</v>
      </c>
      <c r="B35" s="202" t="s">
        <v>256</v>
      </c>
      <c r="C35" s="203" t="s">
        <v>240</v>
      </c>
      <c r="D35" s="237">
        <v>6.8</v>
      </c>
      <c r="E35" s="205">
        <v>5</v>
      </c>
      <c r="F35" s="204">
        <v>70</v>
      </c>
      <c r="G35" s="204">
        <v>7.1</v>
      </c>
      <c r="H35" s="205">
        <v>2</v>
      </c>
      <c r="I35" s="206">
        <v>20</v>
      </c>
      <c r="J35" s="206">
        <v>10</v>
      </c>
      <c r="K35" s="205">
        <v>0</v>
      </c>
      <c r="L35" s="206">
        <v>260</v>
      </c>
      <c r="M35" s="206">
        <v>0</v>
      </c>
      <c r="N35" s="205">
        <v>0</v>
      </c>
      <c r="O35" s="206">
        <v>90</v>
      </c>
      <c r="P35" s="206">
        <v>0</v>
      </c>
      <c r="Q35" s="205">
        <v>23</v>
      </c>
      <c r="R35" s="206">
        <v>50</v>
      </c>
      <c r="S35" s="206">
        <v>46</v>
      </c>
      <c r="T35" s="205">
        <v>0.15</v>
      </c>
      <c r="U35" s="206">
        <v>6</v>
      </c>
      <c r="V35" s="206">
        <v>2.5</v>
      </c>
      <c r="W35" s="207" t="s">
        <v>111</v>
      </c>
      <c r="X35" s="208" t="s">
        <v>290</v>
      </c>
      <c r="Y35" s="208" t="s">
        <v>290</v>
      </c>
      <c r="Z35" s="207">
        <v>6</v>
      </c>
      <c r="AA35" s="207">
        <v>14</v>
      </c>
      <c r="AB35" s="207" t="s">
        <v>294</v>
      </c>
      <c r="AC35" s="207" t="s">
        <v>330</v>
      </c>
    </row>
    <row r="36" spans="1:29" s="267" customFormat="1" x14ac:dyDescent="0.2">
      <c r="A36" s="269" t="s">
        <v>259</v>
      </c>
      <c r="B36" s="260" t="s">
        <v>239</v>
      </c>
      <c r="C36" s="261" t="s">
        <v>240</v>
      </c>
      <c r="D36" s="261">
        <v>32.700000000000003</v>
      </c>
      <c r="E36" s="260">
        <v>69.599999999999994</v>
      </c>
      <c r="F36" s="263">
        <v>70</v>
      </c>
      <c r="G36" s="263">
        <v>99.4</v>
      </c>
      <c r="H36" s="262">
        <v>25.3</v>
      </c>
      <c r="I36" s="264">
        <v>20</v>
      </c>
      <c r="J36" s="264">
        <v>0</v>
      </c>
      <c r="K36" s="262">
        <v>0</v>
      </c>
      <c r="L36" s="264">
        <v>260</v>
      </c>
      <c r="M36" s="264">
        <v>0</v>
      </c>
      <c r="N36" s="262">
        <v>0</v>
      </c>
      <c r="O36" s="264">
        <v>90</v>
      </c>
      <c r="P36" s="264">
        <v>0</v>
      </c>
      <c r="Q36" s="262">
        <v>6.4</v>
      </c>
      <c r="R36" s="264">
        <v>50</v>
      </c>
      <c r="S36" s="264">
        <v>12.8</v>
      </c>
      <c r="T36" s="262">
        <v>0.1</v>
      </c>
      <c r="U36" s="264">
        <v>6</v>
      </c>
      <c r="V36" s="264">
        <v>1.7</v>
      </c>
      <c r="W36" s="265" t="s">
        <v>111</v>
      </c>
      <c r="X36" s="266" t="s">
        <v>341</v>
      </c>
      <c r="Y36" s="266" t="s">
        <v>341</v>
      </c>
      <c r="Z36" s="265">
        <v>6</v>
      </c>
      <c r="AA36" s="265">
        <v>14</v>
      </c>
      <c r="AB36" s="265" t="s">
        <v>294</v>
      </c>
      <c r="AC36" s="265" t="s">
        <v>330</v>
      </c>
    </row>
    <row r="37" spans="1:29" s="209" customFormat="1" x14ac:dyDescent="0.2">
      <c r="A37" s="249" t="s">
        <v>297</v>
      </c>
      <c r="B37" s="202" t="s">
        <v>256</v>
      </c>
      <c r="C37" s="203" t="s">
        <v>240</v>
      </c>
      <c r="D37" s="237">
        <v>6.8</v>
      </c>
      <c r="E37" s="205">
        <v>5</v>
      </c>
      <c r="F37" s="204">
        <v>70</v>
      </c>
      <c r="G37" s="204">
        <v>7.1</v>
      </c>
      <c r="H37" s="205">
        <v>2</v>
      </c>
      <c r="I37" s="206">
        <v>20</v>
      </c>
      <c r="J37" s="206">
        <v>10</v>
      </c>
      <c r="K37" s="205">
        <v>0</v>
      </c>
      <c r="L37" s="206">
        <v>260</v>
      </c>
      <c r="M37" s="206">
        <v>0</v>
      </c>
      <c r="N37" s="205">
        <v>0</v>
      </c>
      <c r="O37" s="206">
        <v>90</v>
      </c>
      <c r="P37" s="206">
        <v>0</v>
      </c>
      <c r="Q37" s="205">
        <v>23</v>
      </c>
      <c r="R37" s="206">
        <v>50</v>
      </c>
      <c r="S37" s="206">
        <v>46</v>
      </c>
      <c r="T37" s="205">
        <v>0.15</v>
      </c>
      <c r="U37" s="206">
        <v>6</v>
      </c>
      <c r="V37" s="206">
        <v>2.5</v>
      </c>
      <c r="W37" s="207" t="s">
        <v>111</v>
      </c>
      <c r="X37" s="208" t="s">
        <v>290</v>
      </c>
      <c r="Y37" s="208" t="s">
        <v>290</v>
      </c>
      <c r="Z37" s="207">
        <v>6</v>
      </c>
      <c r="AA37" s="207">
        <v>14</v>
      </c>
      <c r="AB37" s="207" t="s">
        <v>294</v>
      </c>
      <c r="AC37" s="207" t="s">
        <v>330</v>
      </c>
    </row>
    <row r="38" spans="1:29" s="247" customFormat="1" x14ac:dyDescent="0.2">
      <c r="A38" s="238" t="s">
        <v>351</v>
      </c>
      <c r="B38" s="239" t="s">
        <v>249</v>
      </c>
      <c r="C38" s="240" t="s">
        <v>240</v>
      </c>
      <c r="D38" s="241">
        <v>6.4</v>
      </c>
      <c r="E38" s="242">
        <v>9</v>
      </c>
      <c r="F38" s="243">
        <v>70</v>
      </c>
      <c r="G38" s="243">
        <v>12.9</v>
      </c>
      <c r="H38" s="242">
        <v>2</v>
      </c>
      <c r="I38" s="244">
        <v>20</v>
      </c>
      <c r="J38" s="244">
        <v>10</v>
      </c>
      <c r="K38" s="242">
        <v>0</v>
      </c>
      <c r="L38" s="244">
        <v>260</v>
      </c>
      <c r="M38" s="244">
        <v>0</v>
      </c>
      <c r="N38" s="242">
        <v>0</v>
      </c>
      <c r="O38" s="244">
        <v>90</v>
      </c>
      <c r="P38" s="244">
        <v>0</v>
      </c>
      <c r="Q38" s="242">
        <v>10</v>
      </c>
      <c r="R38" s="244">
        <v>50</v>
      </c>
      <c r="S38" s="244">
        <v>20</v>
      </c>
      <c r="T38" s="242">
        <v>0.3</v>
      </c>
      <c r="U38" s="244">
        <v>6</v>
      </c>
      <c r="V38" s="244">
        <v>5</v>
      </c>
      <c r="W38" s="245" t="s">
        <v>111</v>
      </c>
      <c r="X38" s="246" t="s">
        <v>290</v>
      </c>
      <c r="Y38" s="246" t="s">
        <v>290</v>
      </c>
      <c r="Z38" s="245">
        <v>6</v>
      </c>
      <c r="AA38" s="245">
        <v>14</v>
      </c>
      <c r="AB38" s="245" t="s">
        <v>294</v>
      </c>
      <c r="AC38" s="245" t="s">
        <v>330</v>
      </c>
    </row>
    <row r="39" spans="1:29" x14ac:dyDescent="0.2">
      <c r="A39" s="47"/>
      <c r="B39" s="32"/>
      <c r="C39" s="37"/>
      <c r="D39" s="38"/>
      <c r="E39" s="40"/>
      <c r="F39" s="41"/>
      <c r="G39" s="37"/>
      <c r="H39" s="32"/>
      <c r="I39" s="20"/>
      <c r="J39" s="20"/>
      <c r="K39" s="32"/>
      <c r="L39" s="20"/>
      <c r="M39" s="20"/>
      <c r="N39" s="32"/>
      <c r="O39" s="20"/>
      <c r="P39" s="20"/>
      <c r="Q39" s="32"/>
      <c r="R39" s="20"/>
      <c r="S39" s="20"/>
      <c r="T39" s="32"/>
      <c r="U39" s="20"/>
      <c r="V39" s="20"/>
      <c r="W39" s="26"/>
      <c r="X39" s="26"/>
      <c r="Z39" s="26"/>
      <c r="AA39" s="26"/>
    </row>
    <row r="40" spans="1:29" x14ac:dyDescent="0.2">
      <c r="A40" s="47"/>
      <c r="B40" s="32"/>
      <c r="C40" s="20"/>
      <c r="D40" s="20"/>
      <c r="E40" s="42"/>
      <c r="F40" s="43"/>
      <c r="G40" s="33"/>
      <c r="H40" s="32"/>
      <c r="I40" s="20"/>
      <c r="J40" s="20"/>
      <c r="K40" s="32"/>
      <c r="L40" s="20"/>
      <c r="M40" s="20"/>
      <c r="N40" s="32"/>
      <c r="O40" s="20"/>
      <c r="P40" s="20"/>
      <c r="Q40" s="32"/>
      <c r="R40" s="20"/>
      <c r="S40" s="20"/>
      <c r="T40" s="32"/>
      <c r="U40" s="20"/>
      <c r="V40" s="20"/>
      <c r="W40" s="26"/>
      <c r="X40" s="26"/>
      <c r="Z40" s="26"/>
      <c r="AA40" s="26"/>
    </row>
    <row r="41" spans="1:29" x14ac:dyDescent="0.2">
      <c r="A41" s="47"/>
      <c r="B41" s="39"/>
      <c r="C41" s="33"/>
      <c r="D41" s="33"/>
      <c r="E41" s="39"/>
      <c r="F41" s="33"/>
      <c r="G41" s="33"/>
      <c r="H41" s="32"/>
      <c r="I41" s="20"/>
      <c r="J41" s="20"/>
      <c r="K41" s="32"/>
      <c r="L41" s="20"/>
      <c r="M41" s="20"/>
      <c r="N41" s="32"/>
      <c r="O41" s="20"/>
      <c r="P41" s="20"/>
      <c r="Q41" s="32"/>
      <c r="R41" s="20"/>
      <c r="S41" s="20"/>
      <c r="T41" s="32"/>
      <c r="U41" s="20"/>
      <c r="V41" s="20"/>
      <c r="W41" s="26"/>
      <c r="X41" s="26"/>
      <c r="Z41" s="26"/>
      <c r="AA41" s="26"/>
    </row>
    <row r="42" spans="1:29" x14ac:dyDescent="0.2">
      <c r="A42" s="47"/>
      <c r="B42" s="39"/>
      <c r="C42" s="33"/>
      <c r="D42" s="33"/>
      <c r="E42" s="39"/>
      <c r="F42" s="33"/>
      <c r="G42" s="33"/>
      <c r="H42" s="32"/>
      <c r="I42" s="20"/>
      <c r="J42" s="20"/>
      <c r="K42" s="32"/>
      <c r="L42" s="20"/>
      <c r="M42" s="20"/>
      <c r="N42" s="32"/>
      <c r="O42" s="20"/>
      <c r="P42" s="20"/>
      <c r="Q42" s="32"/>
      <c r="R42" s="20"/>
      <c r="S42" s="20"/>
      <c r="T42" s="32"/>
      <c r="U42" s="20"/>
      <c r="V42" s="20"/>
      <c r="W42" s="26"/>
      <c r="X42" s="26"/>
      <c r="Z42" s="26"/>
      <c r="AA42" s="26"/>
    </row>
    <row r="43" spans="1:29" x14ac:dyDescent="0.2">
      <c r="A43" s="47"/>
      <c r="B43" s="39"/>
      <c r="C43" s="33"/>
      <c r="D43" s="33"/>
      <c r="E43" s="39"/>
      <c r="F43" s="33"/>
      <c r="G43" s="20"/>
      <c r="H43" s="32"/>
      <c r="I43" s="20"/>
      <c r="J43" s="20"/>
      <c r="K43" s="32"/>
      <c r="L43" s="20"/>
      <c r="M43" s="20"/>
      <c r="N43" s="32"/>
      <c r="O43" s="20"/>
      <c r="P43" s="20"/>
      <c r="Q43" s="32"/>
      <c r="R43" s="20"/>
      <c r="S43" s="20"/>
      <c r="T43" s="32"/>
      <c r="U43" s="20"/>
      <c r="V43" s="20"/>
      <c r="W43" s="26"/>
      <c r="X43" s="26"/>
      <c r="Z43" s="26"/>
      <c r="AA43" s="26"/>
    </row>
    <row r="44" spans="1:29" x14ac:dyDescent="0.2">
      <c r="A44" s="48"/>
      <c r="B44" s="32"/>
      <c r="C44" s="37"/>
      <c r="D44" s="38"/>
      <c r="E44" s="39"/>
      <c r="F44" s="33"/>
      <c r="G44" s="33"/>
      <c r="H44" s="32"/>
      <c r="I44" s="20"/>
      <c r="J44" s="20"/>
      <c r="K44" s="32"/>
      <c r="L44" s="20"/>
      <c r="M44" s="20"/>
      <c r="N44" s="32"/>
      <c r="O44" s="20"/>
      <c r="P44" s="20"/>
      <c r="Q44" s="32"/>
      <c r="R44" s="20"/>
      <c r="S44" s="20"/>
      <c r="T44" s="32"/>
      <c r="U44" s="20"/>
      <c r="V44" s="20"/>
      <c r="W44" s="26"/>
      <c r="X44" s="26"/>
      <c r="Z44" s="26"/>
      <c r="AA44" s="26"/>
    </row>
    <row r="45" spans="1:29" ht="102.75" customHeight="1" x14ac:dyDescent="0.2">
      <c r="A45" s="47"/>
      <c r="B45" s="32"/>
      <c r="C45" s="37"/>
      <c r="D45" s="38"/>
      <c r="E45" s="42"/>
      <c r="F45" s="43"/>
      <c r="G45" s="43"/>
      <c r="H45" s="32"/>
      <c r="I45" s="20"/>
      <c r="J45" s="20"/>
      <c r="K45" s="32"/>
      <c r="L45" s="20"/>
      <c r="M45" s="20"/>
      <c r="N45" s="32"/>
      <c r="O45" s="20"/>
      <c r="P45" s="20"/>
      <c r="Q45" s="32"/>
      <c r="R45" s="20"/>
      <c r="S45" s="20"/>
      <c r="T45" s="32"/>
      <c r="U45" s="20"/>
      <c r="V45" s="20"/>
      <c r="W45" s="26"/>
      <c r="X45" s="26"/>
      <c r="Z45" s="26"/>
      <c r="AA45" s="26"/>
    </row>
    <row r="46" spans="1:29" x14ac:dyDescent="0.2">
      <c r="A46" s="49"/>
      <c r="B46" s="39"/>
      <c r="C46" s="33"/>
      <c r="D46" s="20"/>
      <c r="E46" s="39"/>
      <c r="F46" s="33"/>
      <c r="G46" s="33"/>
      <c r="H46" s="32"/>
      <c r="I46" s="20"/>
      <c r="J46" s="20"/>
      <c r="K46" s="32"/>
      <c r="L46" s="20"/>
      <c r="M46" s="20"/>
      <c r="N46" s="32"/>
      <c r="O46" s="20"/>
      <c r="P46" s="20"/>
      <c r="Q46" s="32"/>
      <c r="R46" s="20"/>
      <c r="S46" s="20"/>
      <c r="T46" s="32"/>
      <c r="U46" s="20"/>
      <c r="V46" s="20"/>
      <c r="W46" s="26"/>
      <c r="X46" s="26"/>
      <c r="Z46" s="26"/>
      <c r="AA46" s="26"/>
    </row>
    <row r="47" spans="1:29" x14ac:dyDescent="0.2">
      <c r="A47" s="47"/>
      <c r="B47" s="39"/>
      <c r="C47" s="33"/>
      <c r="D47" s="33"/>
      <c r="E47" s="39"/>
      <c r="F47" s="33"/>
      <c r="G47" s="33"/>
      <c r="H47" s="32"/>
      <c r="I47" s="20"/>
      <c r="J47" s="20"/>
      <c r="K47" s="32"/>
      <c r="L47" s="20"/>
      <c r="M47" s="20"/>
      <c r="N47" s="32"/>
      <c r="O47" s="20"/>
      <c r="P47" s="20"/>
      <c r="Q47" s="32"/>
      <c r="R47" s="20"/>
      <c r="S47" s="20"/>
      <c r="T47" s="32"/>
      <c r="U47" s="20"/>
      <c r="V47" s="20"/>
      <c r="W47" s="26"/>
      <c r="X47" s="26"/>
      <c r="Z47" s="26"/>
      <c r="AA47" s="26"/>
    </row>
    <row r="48" spans="1:29" x14ac:dyDescent="0.2">
      <c r="A48" s="47"/>
      <c r="B48" s="39"/>
      <c r="C48" s="33"/>
      <c r="D48" s="33"/>
      <c r="E48" s="39"/>
      <c r="F48" s="33"/>
      <c r="G48" s="33"/>
      <c r="H48" s="32"/>
      <c r="I48" s="20"/>
      <c r="J48" s="20"/>
      <c r="K48" s="32"/>
      <c r="L48" s="20"/>
      <c r="M48" s="20"/>
      <c r="N48" s="32"/>
      <c r="O48" s="20"/>
      <c r="P48" s="20"/>
      <c r="Q48" s="32"/>
      <c r="R48" s="20"/>
      <c r="S48" s="20"/>
      <c r="T48" s="32"/>
      <c r="U48" s="20"/>
      <c r="V48" s="20"/>
      <c r="W48" s="26"/>
      <c r="X48" s="26"/>
      <c r="Z48" s="26"/>
      <c r="AA48" s="26"/>
    </row>
    <row r="49" spans="1:27" x14ac:dyDescent="0.2">
      <c r="A49" s="47"/>
      <c r="B49" s="39"/>
      <c r="C49" s="33"/>
      <c r="D49" s="33"/>
      <c r="E49" s="39"/>
      <c r="F49" s="33"/>
      <c r="G49" s="33"/>
      <c r="H49" s="32"/>
      <c r="I49" s="20"/>
      <c r="J49" s="20"/>
      <c r="K49" s="32"/>
      <c r="L49" s="20"/>
      <c r="M49" s="20"/>
      <c r="N49" s="32"/>
      <c r="O49" s="20"/>
      <c r="P49" s="20"/>
      <c r="Q49" s="32"/>
      <c r="R49" s="20"/>
      <c r="S49" s="20"/>
      <c r="T49" s="32"/>
      <c r="U49" s="20"/>
      <c r="V49" s="20"/>
      <c r="W49" s="26"/>
      <c r="X49" s="26"/>
      <c r="Z49" s="26"/>
      <c r="AA49" s="26"/>
    </row>
  </sheetData>
  <autoFilter ref="A1:AC37">
    <filterColumn colId="23">
      <filters>
        <filter val="+ 7°C"/>
      </filters>
    </filterColumn>
  </autoFilter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15</vt:i4>
      </vt:variant>
      <vt:variant>
        <vt:lpstr>Benoemde bereiken</vt:lpstr>
      </vt:variant>
      <vt:variant>
        <vt:i4>9</vt:i4>
      </vt:variant>
    </vt:vector>
  </HeadingPairs>
  <TitlesOfParts>
    <vt:vector size="24" baseType="lpstr">
      <vt:lpstr>Colruyt</vt:lpstr>
      <vt:lpstr> Specificatie Bloed</vt:lpstr>
      <vt:lpstr> Specificatie Klassiek</vt:lpstr>
      <vt:lpstr>Specificatie Brasvar</vt:lpstr>
      <vt:lpstr>Specificatie Vita</vt:lpstr>
      <vt:lpstr>Specificatie Slagersvarken</vt:lpstr>
      <vt:lpstr>Specificatie diepvries</vt:lpstr>
      <vt:lpstr>Specificatie zouterij Brasvar</vt:lpstr>
      <vt:lpstr>Blad1</vt:lpstr>
      <vt:lpstr>Blad2</vt:lpstr>
      <vt:lpstr>Blad3</vt:lpstr>
      <vt:lpstr>Blad4</vt:lpstr>
      <vt:lpstr>Blad5</vt:lpstr>
      <vt:lpstr>Blad6</vt:lpstr>
      <vt:lpstr>Lannoo</vt:lpstr>
      <vt:lpstr>' Specificatie Bloed'!Afdrukbereik</vt:lpstr>
      <vt:lpstr>' Specificatie Klassiek'!Afdrukbereik</vt:lpstr>
      <vt:lpstr>Colruyt!Afdrukbereik</vt:lpstr>
      <vt:lpstr>Lannoo!Afdrukbereik</vt:lpstr>
      <vt:lpstr>'Specificatie Brasvar'!Afdrukbereik</vt:lpstr>
      <vt:lpstr>'Specificatie diepvries'!Afdrukbereik</vt:lpstr>
      <vt:lpstr>'Specificatie Slagersvarken'!Afdrukbereik</vt:lpstr>
      <vt:lpstr>'Specificatie Vita'!Afdrukbereik</vt:lpstr>
      <vt:lpstr>'Specificatie zouterij Brasvar'!Afdrukbereik</vt:lpstr>
    </vt:vector>
  </TitlesOfParts>
  <Company>Vita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Veerle</dc:creator>
  <cp:lastModifiedBy>Bruno Everaert</cp:lastModifiedBy>
  <cp:lastPrinted>2019-02-06T11:14:54Z</cp:lastPrinted>
  <dcterms:created xsi:type="dcterms:W3CDTF">2005-09-10T10:48:41Z</dcterms:created>
  <dcterms:modified xsi:type="dcterms:W3CDTF">2019-03-08T11:19:08Z</dcterms:modified>
</cp:coreProperties>
</file>